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easterling/Dropbox/OppEx/CONTENT/Business Leadership/Financial Management Assessment and Guides/Centers/"/>
    </mc:Choice>
  </mc:AlternateContent>
  <xr:revisionPtr revIDLastSave="0" documentId="8_{59D1CCEC-793E-2348-84D3-0E6767035DD8}" xr6:coauthVersionLast="47" xr6:coauthVersionMax="47" xr10:uidLastSave="{00000000-0000-0000-0000-000000000000}"/>
  <bookViews>
    <workbookView xWindow="0" yWindow="460" windowWidth="29040" windowHeight="15840" firstSheet="4" activeTab="4" xr2:uid="{EB7B822E-3340-4F02-8CCB-C3AF6C650350}"/>
  </bookViews>
  <sheets>
    <sheet name="Classroom Data" sheetId="1" r:id="rId1"/>
    <sheet name="Teacher Data" sheetId="3" r:id="rId2"/>
    <sheet name="Administrative Staff" sheetId="5" r:id="rId3"/>
    <sheet name="Monthly Enrollment Forecast" sheetId="2" r:id="rId4"/>
    <sheet name="Profit &amp; Loss" sheetId="4" r:id="rId5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" l="1"/>
  <c r="F13" i="5"/>
  <c r="F6" i="5"/>
  <c r="F7" i="5"/>
  <c r="E6" i="5"/>
  <c r="E7" i="5"/>
  <c r="D5" i="5"/>
  <c r="D6" i="5"/>
  <c r="D7" i="5"/>
  <c r="D4" i="5"/>
  <c r="E4" i="5" s="1"/>
  <c r="B53" i="4"/>
  <c r="C40" i="3"/>
  <c r="C33" i="3"/>
  <c r="C26" i="3"/>
  <c r="C19" i="3"/>
  <c r="C12" i="3"/>
  <c r="C5" i="3"/>
  <c r="E5" i="5" l="1"/>
  <c r="F5" i="5" s="1"/>
  <c r="F4" i="5"/>
  <c r="B77" i="4"/>
  <c r="C77" i="4" s="1"/>
  <c r="N37" i="2" l="1"/>
  <c r="M47" i="2"/>
  <c r="M37" i="2"/>
  <c r="D27" i="2"/>
  <c r="G17" i="2"/>
  <c r="M68" i="2"/>
  <c r="I68" i="2"/>
  <c r="E68" i="2"/>
  <c r="M58" i="2"/>
  <c r="E58" i="2"/>
  <c r="I47" i="2"/>
  <c r="I37" i="2"/>
  <c r="H27" i="2"/>
  <c r="C17" i="2"/>
  <c r="L68" i="2"/>
  <c r="H68" i="2"/>
  <c r="D68" i="2"/>
  <c r="L58" i="2"/>
  <c r="H58" i="2"/>
  <c r="D58" i="2"/>
  <c r="L47" i="2"/>
  <c r="H47" i="2"/>
  <c r="D47" i="2"/>
  <c r="L37" i="2"/>
  <c r="H37" i="2"/>
  <c r="D37" i="2"/>
  <c r="E27" i="2"/>
  <c r="I27" i="2"/>
  <c r="M27" i="2"/>
  <c r="D17" i="2"/>
  <c r="H17" i="2"/>
  <c r="L17" i="2"/>
  <c r="K68" i="2"/>
  <c r="G68" i="2"/>
  <c r="K58" i="2"/>
  <c r="G58" i="2"/>
  <c r="K47" i="2"/>
  <c r="G47" i="2"/>
  <c r="K37" i="2"/>
  <c r="G37" i="2"/>
  <c r="F27" i="2"/>
  <c r="J27" i="2"/>
  <c r="N27" i="2"/>
  <c r="E17" i="2"/>
  <c r="I17" i="2"/>
  <c r="M17" i="2"/>
  <c r="N68" i="2"/>
  <c r="J68" i="2"/>
  <c r="F68" i="2"/>
  <c r="C68" i="2"/>
  <c r="N58" i="2"/>
  <c r="J58" i="2"/>
  <c r="F58" i="2"/>
  <c r="C58" i="2"/>
  <c r="N47" i="2"/>
  <c r="J47" i="2"/>
  <c r="F47" i="2"/>
  <c r="C47" i="2"/>
  <c r="J37" i="2"/>
  <c r="F37" i="2"/>
  <c r="C37" i="2"/>
  <c r="G27" i="2"/>
  <c r="K27" i="2"/>
  <c r="C27" i="2"/>
  <c r="F17" i="2"/>
  <c r="J17" i="2"/>
  <c r="N17" i="2"/>
  <c r="I58" i="2"/>
  <c r="E47" i="2"/>
  <c r="E37" i="2"/>
  <c r="L27" i="2"/>
  <c r="K17" i="2"/>
  <c r="D74" i="2"/>
  <c r="E74" i="2"/>
  <c r="F74" i="2"/>
  <c r="G74" i="2"/>
  <c r="H74" i="2"/>
  <c r="I74" i="2"/>
  <c r="J74" i="2"/>
  <c r="K74" i="2"/>
  <c r="L74" i="2"/>
  <c r="M74" i="2"/>
  <c r="N74" i="2"/>
  <c r="C74" i="2"/>
  <c r="B64" i="4"/>
  <c r="B48" i="4"/>
  <c r="B43" i="4"/>
  <c r="B38" i="4"/>
  <c r="B30" i="4"/>
  <c r="B13" i="4"/>
  <c r="N66" i="2" l="1"/>
  <c r="M66" i="2"/>
  <c r="L66" i="2"/>
  <c r="K66" i="2"/>
  <c r="J66" i="2"/>
  <c r="I66" i="2"/>
  <c r="H66" i="2"/>
  <c r="G66" i="2"/>
  <c r="F66" i="2"/>
  <c r="E66" i="2"/>
  <c r="D66" i="2"/>
  <c r="C66" i="2"/>
  <c r="N56" i="2"/>
  <c r="M56" i="2"/>
  <c r="L56" i="2"/>
  <c r="K56" i="2"/>
  <c r="J56" i="2"/>
  <c r="I56" i="2"/>
  <c r="H56" i="2"/>
  <c r="G56" i="2"/>
  <c r="F56" i="2"/>
  <c r="E56" i="2"/>
  <c r="D56" i="2"/>
  <c r="C56" i="2"/>
  <c r="N45" i="2"/>
  <c r="M45" i="2"/>
  <c r="L45" i="2"/>
  <c r="K45" i="2"/>
  <c r="J45" i="2"/>
  <c r="I45" i="2"/>
  <c r="H45" i="2"/>
  <c r="G45" i="2"/>
  <c r="F45" i="2"/>
  <c r="E45" i="2"/>
  <c r="D45" i="2"/>
  <c r="C45" i="2"/>
  <c r="D35" i="2"/>
  <c r="E35" i="2"/>
  <c r="F35" i="2"/>
  <c r="G35" i="2"/>
  <c r="H35" i="2"/>
  <c r="I35" i="2"/>
  <c r="J35" i="2"/>
  <c r="K35" i="2"/>
  <c r="L35" i="2"/>
  <c r="M35" i="2"/>
  <c r="N35" i="2"/>
  <c r="C35" i="2"/>
  <c r="N25" i="2"/>
  <c r="M25" i="2"/>
  <c r="L25" i="2"/>
  <c r="K25" i="2"/>
  <c r="J25" i="2"/>
  <c r="I25" i="2"/>
  <c r="H25" i="2"/>
  <c r="G25" i="2"/>
  <c r="F25" i="2"/>
  <c r="E25" i="2"/>
  <c r="D25" i="2"/>
  <c r="C25" i="2"/>
  <c r="D15" i="2"/>
  <c r="E15" i="2"/>
  <c r="F15" i="2"/>
  <c r="G15" i="2"/>
  <c r="H15" i="2"/>
  <c r="I15" i="2"/>
  <c r="J15" i="2"/>
  <c r="K15" i="2"/>
  <c r="L15" i="2"/>
  <c r="M15" i="2"/>
  <c r="N15" i="2"/>
  <c r="C15" i="2"/>
  <c r="C11" i="2"/>
  <c r="C43" i="3"/>
  <c r="C36" i="3"/>
  <c r="C29" i="3"/>
  <c r="C22" i="3"/>
  <c r="C15" i="3"/>
  <c r="C8" i="3"/>
  <c r="C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C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C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C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C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C2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5" i="1"/>
  <c r="F36" i="2" l="1"/>
  <c r="C16" i="2"/>
  <c r="D26" i="2"/>
  <c r="M67" i="2"/>
  <c r="N67" i="2"/>
  <c r="C67" i="2"/>
  <c r="G67" i="2"/>
  <c r="K67" i="2"/>
  <c r="E67" i="2"/>
  <c r="I67" i="2"/>
  <c r="F67" i="2"/>
  <c r="J67" i="2"/>
  <c r="D67" i="2"/>
  <c r="H67" i="2"/>
  <c r="L67" i="2"/>
  <c r="D57" i="2"/>
  <c r="H57" i="2"/>
  <c r="L57" i="2"/>
  <c r="C57" i="2"/>
  <c r="K57" i="2"/>
  <c r="E57" i="2"/>
  <c r="I57" i="2"/>
  <c r="M57" i="2"/>
  <c r="G57" i="2"/>
  <c r="F57" i="2"/>
  <c r="J57" i="2"/>
  <c r="N57" i="2"/>
  <c r="G46" i="2"/>
  <c r="D46" i="2"/>
  <c r="H46" i="2"/>
  <c r="L46" i="2"/>
  <c r="C46" i="2"/>
  <c r="K46" i="2"/>
  <c r="E46" i="2"/>
  <c r="I46" i="2"/>
  <c r="M46" i="2"/>
  <c r="F46" i="2"/>
  <c r="J46" i="2"/>
  <c r="N46" i="2"/>
  <c r="K36" i="2"/>
  <c r="G36" i="2"/>
  <c r="N36" i="2"/>
  <c r="J36" i="2"/>
  <c r="M36" i="2"/>
  <c r="I36" i="2"/>
  <c r="E36" i="2"/>
  <c r="C36" i="2"/>
  <c r="L36" i="2"/>
  <c r="H36" i="2"/>
  <c r="D36" i="2"/>
  <c r="E26" i="2"/>
  <c r="I26" i="2"/>
  <c r="M26" i="2"/>
  <c r="L26" i="2"/>
  <c r="F26" i="2"/>
  <c r="J26" i="2"/>
  <c r="N26" i="2"/>
  <c r="H26" i="2"/>
  <c r="C26" i="2"/>
  <c r="G26" i="2"/>
  <c r="K26" i="2"/>
  <c r="F16" i="2"/>
  <c r="M16" i="2"/>
  <c r="I16" i="2"/>
  <c r="E16" i="2"/>
  <c r="J16" i="2"/>
  <c r="L16" i="2"/>
  <c r="H16" i="2"/>
  <c r="D16" i="2"/>
  <c r="N16" i="2"/>
  <c r="K16" i="2"/>
  <c r="G16" i="2"/>
  <c r="D126" i="1"/>
  <c r="C8" i="2" s="1"/>
  <c r="L55" i="2" s="1"/>
  <c r="D151" i="1"/>
  <c r="C9" i="2" s="1"/>
  <c r="M65" i="2" s="1"/>
  <c r="D101" i="1"/>
  <c r="C7" i="2" s="1"/>
  <c r="K44" i="2" s="1"/>
  <c r="D76" i="1"/>
  <c r="C6" i="2" s="1"/>
  <c r="E34" i="2" s="1"/>
  <c r="D51" i="1"/>
  <c r="C5" i="2" s="1"/>
  <c r="D24" i="2" s="1"/>
  <c r="I55" i="2"/>
  <c r="F55" i="2"/>
  <c r="K55" i="2"/>
  <c r="E55" i="2"/>
  <c r="M55" i="2"/>
  <c r="D55" i="2"/>
  <c r="D26" i="1"/>
  <c r="C4" i="2" s="1"/>
  <c r="O36" i="2" l="1"/>
  <c r="G76" i="2"/>
  <c r="F76" i="2"/>
  <c r="O16" i="2"/>
  <c r="C76" i="2"/>
  <c r="O67" i="2"/>
  <c r="O57" i="2"/>
  <c r="H76" i="2"/>
  <c r="O46" i="2"/>
  <c r="K76" i="2"/>
  <c r="L76" i="2"/>
  <c r="D76" i="2"/>
  <c r="M76" i="2"/>
  <c r="N76" i="2"/>
  <c r="J76" i="2"/>
  <c r="I76" i="2"/>
  <c r="O26" i="2"/>
  <c r="E76" i="2"/>
  <c r="E65" i="2"/>
  <c r="K65" i="2"/>
  <c r="C65" i="2"/>
  <c r="L65" i="2"/>
  <c r="I65" i="2"/>
  <c r="G65" i="2"/>
  <c r="H65" i="2"/>
  <c r="D65" i="2"/>
  <c r="J65" i="2"/>
  <c r="N65" i="2"/>
  <c r="G55" i="2"/>
  <c r="N55" i="2"/>
  <c r="H55" i="2"/>
  <c r="J55" i="2"/>
  <c r="C55" i="2"/>
  <c r="N44" i="2"/>
  <c r="L44" i="2"/>
  <c r="M44" i="2"/>
  <c r="G44" i="2"/>
  <c r="J44" i="2"/>
  <c r="H44" i="2"/>
  <c r="E44" i="2"/>
  <c r="I44" i="2"/>
  <c r="C44" i="2"/>
  <c r="F44" i="2"/>
  <c r="D44" i="2"/>
  <c r="N34" i="2"/>
  <c r="M34" i="2"/>
  <c r="C34" i="2"/>
  <c r="I34" i="2"/>
  <c r="K34" i="2"/>
  <c r="J34" i="2"/>
  <c r="G34" i="2"/>
  <c r="H34" i="2"/>
  <c r="D34" i="2"/>
  <c r="J24" i="2"/>
  <c r="C24" i="2"/>
  <c r="E24" i="2"/>
  <c r="K24" i="2"/>
  <c r="L24" i="2"/>
  <c r="N24" i="2"/>
  <c r="I24" i="2"/>
  <c r="H24" i="2"/>
  <c r="M24" i="2"/>
  <c r="F24" i="2"/>
  <c r="G24" i="2"/>
  <c r="F65" i="2"/>
  <c r="L34" i="2"/>
  <c r="F34" i="2"/>
  <c r="G14" i="2"/>
  <c r="K14" i="2"/>
  <c r="C14" i="2"/>
  <c r="I14" i="2"/>
  <c r="D14" i="2"/>
  <c r="H14" i="2"/>
  <c r="L14" i="2"/>
  <c r="M14" i="2"/>
  <c r="E14" i="2"/>
  <c r="F14" i="2"/>
  <c r="J14" i="2"/>
  <c r="N14" i="2"/>
  <c r="O76" i="2" l="1"/>
  <c r="B16" i="4" s="1"/>
  <c r="B20" i="4" s="1"/>
  <c r="B66" i="4" s="1"/>
  <c r="B78" i="4" s="1"/>
  <c r="O65" i="2"/>
  <c r="O55" i="2"/>
  <c r="O44" i="2"/>
  <c r="O34" i="2"/>
  <c r="O24" i="2"/>
  <c r="J75" i="2"/>
  <c r="L75" i="2"/>
  <c r="F75" i="2"/>
  <c r="H75" i="2"/>
  <c r="K75" i="2"/>
  <c r="E75" i="2"/>
  <c r="D75" i="2"/>
  <c r="G75" i="2"/>
  <c r="N75" i="2"/>
  <c r="M75" i="2"/>
  <c r="I75" i="2"/>
  <c r="C75" i="2"/>
  <c r="O14" i="2"/>
  <c r="C78" i="4" l="1"/>
  <c r="O75" i="2"/>
  <c r="B4" i="4" s="1"/>
  <c r="B7" i="4" s="1"/>
  <c r="B68" i="4" s="1"/>
  <c r="B73" i="4" s="1"/>
  <c r="K69" i="2" l="1"/>
  <c r="K70" i="2" s="1"/>
  <c r="G69" i="2"/>
  <c r="G70" i="2" s="1"/>
  <c r="C69" i="2"/>
  <c r="C70" i="2" s="1"/>
  <c r="K59" i="2"/>
  <c r="K60" i="2" s="1"/>
  <c r="G59" i="2"/>
  <c r="G60" i="2" s="1"/>
  <c r="C59" i="2"/>
  <c r="C60" i="2" s="1"/>
  <c r="K48" i="2"/>
  <c r="K49" i="2" s="1"/>
  <c r="G48" i="2"/>
  <c r="G49" i="2" s="1"/>
  <c r="C48" i="2"/>
  <c r="C49" i="2" s="1"/>
  <c r="K38" i="2"/>
  <c r="K39" i="2" s="1"/>
  <c r="G38" i="2"/>
  <c r="G39" i="2" s="1"/>
  <c r="C38" i="2"/>
  <c r="C39" i="2" s="1"/>
  <c r="G28" i="2"/>
  <c r="G29" i="2" s="1"/>
  <c r="K28" i="2"/>
  <c r="K29" i="2" s="1"/>
  <c r="C28" i="2"/>
  <c r="C29" i="2" s="1"/>
  <c r="G18" i="2"/>
  <c r="G19" i="2" s="1"/>
  <c r="K18" i="2"/>
  <c r="K19" i="2" s="1"/>
  <c r="C18" i="2"/>
  <c r="C19" i="2" s="1"/>
  <c r="N69" i="2"/>
  <c r="N70" i="2" s="1"/>
  <c r="J69" i="2"/>
  <c r="J70" i="2" s="1"/>
  <c r="F69" i="2"/>
  <c r="F70" i="2" s="1"/>
  <c r="N59" i="2"/>
  <c r="N60" i="2" s="1"/>
  <c r="J59" i="2"/>
  <c r="J60" i="2" s="1"/>
  <c r="F59" i="2"/>
  <c r="F60" i="2" s="1"/>
  <c r="N48" i="2"/>
  <c r="N49" i="2" s="1"/>
  <c r="J48" i="2"/>
  <c r="J49" i="2" s="1"/>
  <c r="F48" i="2"/>
  <c r="F49" i="2" s="1"/>
  <c r="N38" i="2"/>
  <c r="N39" i="2" s="1"/>
  <c r="J38" i="2"/>
  <c r="J39" i="2" s="1"/>
  <c r="F38" i="2"/>
  <c r="F39" i="2" s="1"/>
  <c r="D28" i="2"/>
  <c r="D29" i="2" s="1"/>
  <c r="H28" i="2"/>
  <c r="H29" i="2" s="1"/>
  <c r="L28" i="2"/>
  <c r="L29" i="2" s="1"/>
  <c r="D18" i="2"/>
  <c r="D19" i="2" s="1"/>
  <c r="H18" i="2"/>
  <c r="H19" i="2" s="1"/>
  <c r="L18" i="2"/>
  <c r="L19" i="2" s="1"/>
  <c r="M69" i="2"/>
  <c r="M70" i="2" s="1"/>
  <c r="I69" i="2"/>
  <c r="I70" i="2" s="1"/>
  <c r="E69" i="2"/>
  <c r="E70" i="2" s="1"/>
  <c r="M59" i="2"/>
  <c r="M60" i="2" s="1"/>
  <c r="I59" i="2"/>
  <c r="I60" i="2" s="1"/>
  <c r="E59" i="2"/>
  <c r="E60" i="2" s="1"/>
  <c r="M48" i="2"/>
  <c r="M49" i="2" s="1"/>
  <c r="I48" i="2"/>
  <c r="I49" i="2" s="1"/>
  <c r="E48" i="2"/>
  <c r="E49" i="2" s="1"/>
  <c r="M38" i="2"/>
  <c r="M39" i="2" s="1"/>
  <c r="I38" i="2"/>
  <c r="I39" i="2" s="1"/>
  <c r="E38" i="2"/>
  <c r="E39" i="2" s="1"/>
  <c r="E28" i="2"/>
  <c r="E29" i="2" s="1"/>
  <c r="I28" i="2"/>
  <c r="I29" i="2" s="1"/>
  <c r="M28" i="2"/>
  <c r="M29" i="2" s="1"/>
  <c r="E18" i="2"/>
  <c r="E19" i="2" s="1"/>
  <c r="I18" i="2"/>
  <c r="I19" i="2" s="1"/>
  <c r="M18" i="2"/>
  <c r="M19" i="2" s="1"/>
  <c r="L69" i="2"/>
  <c r="L70" i="2" s="1"/>
  <c r="H69" i="2"/>
  <c r="H70" i="2" s="1"/>
  <c r="D69" i="2"/>
  <c r="D70" i="2" s="1"/>
  <c r="L59" i="2"/>
  <c r="L60" i="2" s="1"/>
  <c r="H59" i="2"/>
  <c r="H60" i="2" s="1"/>
  <c r="D59" i="2"/>
  <c r="D60" i="2" s="1"/>
  <c r="L48" i="2"/>
  <c r="L49" i="2" s="1"/>
  <c r="H48" i="2"/>
  <c r="H49" i="2" s="1"/>
  <c r="D48" i="2"/>
  <c r="D49" i="2" s="1"/>
  <c r="L38" i="2"/>
  <c r="L39" i="2" s="1"/>
  <c r="H38" i="2"/>
  <c r="H39" i="2" s="1"/>
  <c r="D38" i="2"/>
  <c r="D39" i="2" s="1"/>
  <c r="F28" i="2"/>
  <c r="F29" i="2" s="1"/>
  <c r="J28" i="2"/>
  <c r="J29" i="2" s="1"/>
  <c r="N28" i="2"/>
  <c r="N29" i="2" s="1"/>
  <c r="F18" i="2"/>
  <c r="F19" i="2" s="1"/>
  <c r="J18" i="2"/>
  <c r="J19" i="2" s="1"/>
  <c r="N18" i="2"/>
  <c r="N19" i="2" s="1"/>
</calcChain>
</file>

<file path=xl/sharedStrings.xml><?xml version="1.0" encoding="utf-8"?>
<sst xmlns="http://schemas.openxmlformats.org/spreadsheetml/2006/main" count="357" uniqueCount="147">
  <si>
    <t>Classroom/Tuition Data:</t>
  </si>
  <si>
    <t>Enter Data in Yellow Cells:</t>
  </si>
  <si>
    <t>0-12 Months Classroom</t>
  </si>
  <si>
    <t>Child Names</t>
  </si>
  <si>
    <t>Weekly Fees</t>
  </si>
  <si>
    <t>Monthly Fees</t>
  </si>
  <si>
    <t>Infant 1</t>
  </si>
  <si>
    <t>Infant 2</t>
  </si>
  <si>
    <t>Infant 3</t>
  </si>
  <si>
    <t>Total Children</t>
  </si>
  <si>
    <t>Average Monthly Revenue/Child</t>
  </si>
  <si>
    <t>12-24 Months Classroom</t>
  </si>
  <si>
    <t>Child 1</t>
  </si>
  <si>
    <t>Child 2</t>
  </si>
  <si>
    <t>Child 3</t>
  </si>
  <si>
    <t>Child 4</t>
  </si>
  <si>
    <t>Child 5</t>
  </si>
  <si>
    <t>24-30 Months Classroom</t>
  </si>
  <si>
    <t>Child 6</t>
  </si>
  <si>
    <t>30 Months - 3 Years Classroom</t>
  </si>
  <si>
    <t>Child 7</t>
  </si>
  <si>
    <t>Child 8</t>
  </si>
  <si>
    <t>4-5 Years Classroom</t>
  </si>
  <si>
    <t>Child 11</t>
  </si>
  <si>
    <t>School-Age Classroom</t>
  </si>
  <si>
    <t>Teacher Pay Data:</t>
  </si>
  <si>
    <t>Payroll Taxes &amp; Benefits % of Salary:</t>
  </si>
  <si>
    <t>Average Teacher Hourly Rate</t>
  </si>
  <si>
    <t>Payroll Tax &amp; Benefits</t>
  </si>
  <si>
    <t>Average Hours Per Week</t>
  </si>
  <si>
    <t>Weeks Per Month</t>
  </si>
  <si>
    <t>Average Monthly Pay Per Teacher</t>
  </si>
  <si>
    <t>Cost of Non-Teaching Personnel:</t>
  </si>
  <si>
    <t>Role</t>
  </si>
  <si>
    <t>Rate</t>
  </si>
  <si>
    <t>Hrs/Week</t>
  </si>
  <si>
    <t>Annual Wages</t>
  </si>
  <si>
    <t>Total Annual Cost</t>
  </si>
  <si>
    <t>Director</t>
  </si>
  <si>
    <t>Assistant Director</t>
  </si>
  <si>
    <t>Front Desk/Admin</t>
  </si>
  <si>
    <t>Maintenance Person</t>
  </si>
  <si>
    <t>Additional Staff</t>
  </si>
  <si>
    <t>Total Non-Teaching Personnel</t>
  </si>
  <si>
    <t>Monthly Forecast</t>
  </si>
  <si>
    <t>Classrooms</t>
  </si>
  <si>
    <t>Average Monthly Fees per Child</t>
  </si>
  <si>
    <t>Child/Teacher Ratio</t>
  </si>
  <si>
    <t>Maximum Size of Group</t>
  </si>
  <si>
    <t>0-12 months</t>
  </si>
  <si>
    <t>12-24 months</t>
  </si>
  <si>
    <t>24-30 months</t>
  </si>
  <si>
    <t>30 months - 3 years</t>
  </si>
  <si>
    <t>4-5 years</t>
  </si>
  <si>
    <t>School Age Children</t>
  </si>
  <si>
    <t>Enrollments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</si>
  <si>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</si>
  <si>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</si>
  <si>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</si>
  <si>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</si>
  <si>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</si>
  <si>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</si>
  <si>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</si>
  <si>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</si>
  <si>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</si>
  <si>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</si>
  <si>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</si>
  <si>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</si>
  <si>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</si>
  <si>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Number of Children</t>
  </si>
  <si>
    <t>Total Classroom Tuition</t>
  </si>
  <si>
    <t># Teachers Needed</t>
  </si>
  <si>
    <t>Teacher Pay</t>
  </si>
  <si>
    <t>Total Income per Child</t>
  </si>
  <si>
    <t>Total Cost per Child</t>
  </si>
  <si>
    <t xml:space="preserve">  Net Profit/Loss per Child</t>
  </si>
  <si>
    <t>Total Enrollment</t>
  </si>
  <si>
    <t>Total Tuition</t>
  </si>
  <si>
    <t>Total Teacher Pay</t>
  </si>
  <si>
    <t>Annual Budget</t>
  </si>
  <si>
    <t>Income</t>
  </si>
  <si>
    <t xml:space="preserve">  Contributions and Grants</t>
  </si>
  <si>
    <t>Bad Debt Write-Offs as % of Tuition Revenue:</t>
  </si>
  <si>
    <t xml:space="preserve">  Tuition</t>
  </si>
  <si>
    <t xml:space="preserve">  Fees</t>
  </si>
  <si>
    <t xml:space="preserve">  Food Program Income</t>
  </si>
  <si>
    <t xml:space="preserve">     Total Income</t>
  </si>
  <si>
    <t>Expenses</t>
  </si>
  <si>
    <t xml:space="preserve">  Program Supplies</t>
  </si>
  <si>
    <t xml:space="preserve">      Food</t>
  </si>
  <si>
    <t xml:space="preserve">      Other Program Supplies</t>
  </si>
  <si>
    <t xml:space="preserve">  Total Program Supplies</t>
  </si>
  <si>
    <t xml:space="preserve">  Payroll Expenses</t>
  </si>
  <si>
    <t xml:space="preserve">    Teacher Payroll, Benefits &amp; Taxes</t>
  </si>
  <si>
    <t xml:space="preserve">    Administrative Payroll, Benefits &amp; Taxes</t>
  </si>
  <si>
    <t xml:space="preserve">    Substitute Teachers</t>
  </si>
  <si>
    <t xml:space="preserve">    Payroll Fees</t>
  </si>
  <si>
    <t xml:space="preserve">  Total Payroll Expenses</t>
  </si>
  <si>
    <t xml:space="preserve">  Facilities &amp; Equipment</t>
  </si>
  <si>
    <t xml:space="preserve">    Rent/Mortgage </t>
  </si>
  <si>
    <t xml:space="preserve">    Alarm</t>
  </si>
  <si>
    <t xml:space="preserve">    Grounds</t>
  </si>
  <si>
    <t xml:space="preserve">    Janitorial Supplies</t>
  </si>
  <si>
    <t xml:space="preserve">    Maintenance &amp; Repair</t>
  </si>
  <si>
    <t xml:space="preserve">    Pest Control</t>
  </si>
  <si>
    <t xml:space="preserve">    Utilities</t>
  </si>
  <si>
    <t xml:space="preserve">  Total Facilities &amp; Equipment</t>
  </si>
  <si>
    <t xml:space="preserve">  Office Expenses</t>
  </si>
  <si>
    <t xml:space="preserve">    Equipment Lease &amp; Maintenance</t>
  </si>
  <si>
    <t xml:space="preserve">    Office Supplies</t>
  </si>
  <si>
    <t xml:space="preserve">    Postage &amp; Delivery</t>
  </si>
  <si>
    <t xml:space="preserve">    Printing &amp; Copying</t>
  </si>
  <si>
    <t xml:space="preserve">    Telephone/Internet</t>
  </si>
  <si>
    <t xml:space="preserve">  Total Office Expenses</t>
  </si>
  <si>
    <t xml:space="preserve">  Information Technology</t>
  </si>
  <si>
    <t xml:space="preserve">    Hardware &amp; Software</t>
  </si>
  <si>
    <t xml:space="preserve">    Technology Services</t>
  </si>
  <si>
    <t xml:space="preserve">  Total Information Technology</t>
  </si>
  <si>
    <t xml:space="preserve">  Insurance</t>
  </si>
  <si>
    <t xml:space="preserve">    Liability Insurance</t>
  </si>
  <si>
    <t xml:space="preserve">    Workers Compensation</t>
  </si>
  <si>
    <t xml:space="preserve">  Total Insurance</t>
  </si>
  <si>
    <t xml:space="preserve">  Other Expenses</t>
  </si>
  <si>
    <t xml:space="preserve">    Advertising</t>
  </si>
  <si>
    <t xml:space="preserve">    Background Checks</t>
  </si>
  <si>
    <t xml:space="preserve">    Bad Debt</t>
  </si>
  <si>
    <t xml:space="preserve">    Bank &amp; Merchant Fees</t>
  </si>
  <si>
    <t xml:space="preserve">    Dues &amp; Memberships</t>
  </si>
  <si>
    <t xml:space="preserve">    Recruiting</t>
  </si>
  <si>
    <t xml:space="preserve">    Staff Development</t>
  </si>
  <si>
    <t xml:space="preserve">    Taxes, Licenses &amp; Permits</t>
  </si>
  <si>
    <t xml:space="preserve">    Staff Appreciation</t>
  </si>
  <si>
    <t xml:space="preserve">    Accreditation</t>
  </si>
  <si>
    <t xml:space="preserve">    Hospitality</t>
  </si>
  <si>
    <t xml:space="preserve">    Uniforms</t>
  </si>
  <si>
    <t xml:space="preserve">    Fines &amp; Penalties</t>
  </si>
  <si>
    <t xml:space="preserve">  Total Other Expenses</t>
  </si>
  <si>
    <t>Total Expenses</t>
  </si>
  <si>
    <t>Net Operating Income</t>
  </si>
  <si>
    <t xml:space="preserve">  Interest Expense</t>
  </si>
  <si>
    <t xml:space="preserve">  Taxes</t>
  </si>
  <si>
    <t>Net Income</t>
  </si>
  <si>
    <t>Summary for Cost of Care Calculation</t>
  </si>
  <si>
    <t>Annual</t>
  </si>
  <si>
    <t>Monthly</t>
  </si>
  <si>
    <t xml:space="preserve">    Non-Tuition Income</t>
  </si>
  <si>
    <t xml:space="preserve">    Non-Teacher Pay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</si>
</sst>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 applyAlignment="1">
      <alignment horizontal="center"/>
    </xf>
    <xf numFmtId="0" fontId="6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/>
    </xf>
    <xf numFmtId="0" fontId="0" fillId="0" borderId="6" xfId="0" applyBorder="1"/>
    <xf numFmtId="0" fontId="0" fillId="5" borderId="12" xfId="0" applyFill="1" applyBorder="1"/>
    <xf numFmtId="44" fontId="0" fillId="5" borderId="1" xfId="2" applyFont="1" applyFill="1" applyBorder="1" applyAlignment="1">
      <alignment horizontal="center"/>
    </xf>
    <xf numFmtId="44" fontId="0" fillId="5" borderId="18" xfId="2" applyFont="1" applyFill="1" applyBorder="1" applyAlignment="1">
      <alignment horizontal="center"/>
    </xf>
    <xf numFmtId="44" fontId="0" fillId="0" borderId="6" xfId="2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43" fontId="0" fillId="5" borderId="6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44" fontId="0" fillId="0" borderId="1" xfId="2" applyFont="1" applyBorder="1"/>
    <xf numFmtId="44" fontId="0" fillId="0" borderId="1" xfId="0" applyNumberFormat="1" applyBorder="1"/>
    <xf numFmtId="0" fontId="0" fillId="0" borderId="18" xfId="0" applyBorder="1"/>
    <xf numFmtId="44" fontId="0" fillId="0" borderId="6" xfId="2" applyFont="1" applyBorder="1"/>
    <xf numFmtId="44" fontId="0" fillId="0" borderId="8" xfId="0" applyNumberFormat="1" applyBorder="1"/>
    <xf numFmtId="44" fontId="0" fillId="0" borderId="9" xfId="2" applyFont="1" applyBorder="1"/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4" fontId="0" fillId="0" borderId="6" xfId="0" applyNumberFormat="1" applyBorder="1"/>
    <xf numFmtId="44" fontId="0" fillId="0" borderId="9" xfId="0" applyNumberFormat="1" applyBorder="1"/>
    <xf numFmtId="44" fontId="0" fillId="0" borderId="0" xfId="2" applyFont="1"/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4" fontId="0" fillId="0" borderId="27" xfId="0" applyNumberFormat="1" applyBorder="1"/>
    <xf numFmtId="44" fontId="0" fillId="0" borderId="17" xfId="0" applyNumberFormat="1" applyBorder="1"/>
    <xf numFmtId="44" fontId="0" fillId="6" borderId="29" xfId="0" applyNumberFormat="1" applyFill="1" applyBorder="1"/>
    <xf numFmtId="44" fontId="0" fillId="6" borderId="30" xfId="0" applyNumberFormat="1" applyFill="1" applyBorder="1"/>
    <xf numFmtId="44" fontId="0" fillId="0" borderId="0" xfId="0" applyNumberFormat="1" applyBorder="1"/>
    <xf numFmtId="0" fontId="2" fillId="0" borderId="0" xfId="0" applyFont="1" applyBorder="1" applyAlignment="1">
      <alignment horizontal="left"/>
    </xf>
    <xf numFmtId="0" fontId="0" fillId="0" borderId="16" xfId="0" applyBorder="1"/>
    <xf numFmtId="0" fontId="2" fillId="0" borderId="5" xfId="0" applyFont="1" applyBorder="1"/>
    <xf numFmtId="44" fontId="0" fillId="5" borderId="6" xfId="2" applyFont="1" applyFill="1" applyBorder="1"/>
    <xf numFmtId="0" fontId="2" fillId="0" borderId="7" xfId="0" applyFont="1" applyBorder="1"/>
    <xf numFmtId="0" fontId="2" fillId="7" borderId="5" xfId="0" applyFont="1" applyFill="1" applyBorder="1"/>
    <xf numFmtId="44" fontId="0" fillId="7" borderId="6" xfId="2" applyFont="1" applyFill="1" applyBorder="1"/>
    <xf numFmtId="44" fontId="2" fillId="0" borderId="6" xfId="2" applyFont="1" applyBorder="1"/>
    <xf numFmtId="44" fontId="0" fillId="0" borderId="6" xfId="2" applyFont="1" applyFill="1" applyBorder="1"/>
    <xf numFmtId="44" fontId="2" fillId="0" borderId="9" xfId="2" applyFont="1" applyBorder="1"/>
    <xf numFmtId="0" fontId="2" fillId="7" borderId="2" xfId="0" applyFont="1" applyFill="1" applyBorder="1"/>
    <xf numFmtId="0" fontId="2" fillId="7" borderId="31" xfId="0" applyFont="1" applyFill="1" applyBorder="1"/>
    <xf numFmtId="0" fontId="2" fillId="7" borderId="32" xfId="0" applyFont="1" applyFill="1" applyBorder="1"/>
    <xf numFmtId="44" fontId="2" fillId="0" borderId="2" xfId="2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4" fontId="0" fillId="0" borderId="15" xfId="2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7" borderId="18" xfId="0" applyFont="1" applyFill="1" applyBorder="1" applyAlignment="1">
      <alignment horizontal="center"/>
    </xf>
    <xf numFmtId="44" fontId="2" fillId="0" borderId="31" xfId="2" applyFont="1" applyBorder="1"/>
    <xf numFmtId="44" fontId="2" fillId="0" borderId="34" xfId="0" applyNumberFormat="1" applyFont="1" applyBorder="1"/>
    <xf numFmtId="44" fontId="2" fillId="0" borderId="32" xfId="2" applyFont="1" applyBorder="1"/>
    <xf numFmtId="44" fontId="2" fillId="0" borderId="35" xfId="0" applyNumberFormat="1" applyFont="1" applyBorder="1"/>
    <xf numFmtId="9" fontId="2" fillId="5" borderId="36" xfId="3" applyFont="1" applyFill="1" applyBorder="1"/>
    <xf numFmtId="9" fontId="2" fillId="5" borderId="36" xfId="3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16" xfId="0" applyFont="1" applyBorder="1"/>
    <xf numFmtId="44" fontId="0" fillId="0" borderId="17" xfId="2" applyFont="1" applyBorder="1"/>
    <xf numFmtId="44" fontId="0" fillId="0" borderId="18" xfId="2" applyFont="1" applyBorder="1"/>
    <xf numFmtId="0" fontId="0" fillId="0" borderId="7" xfId="0" applyBorder="1" applyAlignment="1">
      <alignment horizontal="center"/>
    </xf>
    <xf numFmtId="44" fontId="0" fillId="0" borderId="8" xfId="2" applyFont="1" applyBorder="1"/>
    <xf numFmtId="0" fontId="2" fillId="3" borderId="28" xfId="0" applyFont="1" applyFill="1" applyBorder="1"/>
    <xf numFmtId="0" fontId="0" fillId="3" borderId="29" xfId="0" applyFill="1" applyBorder="1"/>
    <xf numFmtId="44" fontId="2" fillId="3" borderId="36" xfId="0" applyNumberFormat="1" applyFont="1" applyFill="1" applyBorder="1"/>
    <xf numFmtId="44" fontId="2" fillId="5" borderId="17" xfId="2" applyFont="1" applyFill="1" applyBorder="1"/>
    <xf numFmtId="43" fontId="0" fillId="5" borderId="17" xfId="1" applyFont="1" applyFill="1" applyBorder="1"/>
    <xf numFmtId="44" fontId="2" fillId="5" borderId="1" xfId="2" applyFont="1" applyFill="1" applyBorder="1"/>
    <xf numFmtId="43" fontId="0" fillId="5" borderId="1" xfId="1" applyFont="1" applyFill="1" applyBorder="1"/>
    <xf numFmtId="44" fontId="0" fillId="5" borderId="1" xfId="2" applyFont="1" applyFill="1" applyBorder="1"/>
    <xf numFmtId="44" fontId="0" fillId="5" borderId="8" xfId="2" applyFont="1" applyFill="1" applyBorder="1"/>
    <xf numFmtId="43" fontId="0" fillId="5" borderId="8" xfId="1" applyFont="1" applyFill="1" applyBorder="1"/>
    <xf numFmtId="44" fontId="0" fillId="8" borderId="6" xfId="2" applyFont="1" applyFill="1" applyBorder="1"/>
    <xf numFmtId="0" fontId="0" fillId="5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2" fillId="6" borderId="28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55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9445-AEDE-4495-B3EB-53EB72F17FB4}">
  <sheetPr>
    <tabColor theme="4"/>
  </sheetPr>
  <dimension ref="A1:I151"/>
  <sheetViews>
    <sheetView topLeftCell="A67" workbookViewId="0">
      <selection activeCell="C5" sqref="C5"/>
    </sheetView>
  </sheetViews>
  <sheetFormatPr defaultColWidth="8.85546875" defaultRowHeight="15"/>
  <cols>
    <col min="2" max="2" width="13.7109375" customWidth="1"/>
    <col min="3" max="3" width="17.85546875" customWidth="1"/>
    <col min="4" max="4" width="13.85546875" customWidth="1"/>
    <col min="5" max="5" width="13.140625" customWidth="1"/>
  </cols>
  <sheetData>
    <row r="1" spans="1:9" ht="20.100000000000001" thickBot="1">
      <c r="A1" s="61" t="s">
        <v>0</v>
      </c>
      <c r="B1" s="2"/>
      <c r="F1" s="107" t="s">
        <v>1</v>
      </c>
      <c r="G1" s="108"/>
      <c r="H1" s="108"/>
      <c r="I1" s="7"/>
    </row>
    <row r="2" spans="1:9" ht="15.95" thickBot="1"/>
    <row r="3" spans="1:9">
      <c r="A3" s="96" t="s">
        <v>2</v>
      </c>
      <c r="B3" s="97"/>
      <c r="C3" s="97"/>
      <c r="D3" s="98"/>
    </row>
    <row r="4" spans="1:9" ht="15.95">
      <c r="A4" s="99" t="s">
        <v>3</v>
      </c>
      <c r="B4" s="100"/>
      <c r="C4" s="3" t="s">
        <v>4</v>
      </c>
      <c r="D4" s="4" t="s">
        <v>5</v>
      </c>
    </row>
    <row r="5" spans="1:9">
      <c r="A5" s="101" t="s">
        <v>6</v>
      </c>
      <c r="B5" s="102"/>
      <c r="C5" s="8">
        <v>342</v>
      </c>
      <c r="D5" s="5">
        <f>C5*52/12</f>
        <v>1482</v>
      </c>
    </row>
    <row r="6" spans="1:9">
      <c r="A6" s="101" t="s">
        <v>7</v>
      </c>
      <c r="B6" s="102"/>
      <c r="C6" s="8">
        <v>342</v>
      </c>
      <c r="D6" s="5">
        <f t="shared" ref="D6:D24" si="0">C6*52/12</f>
        <v>1482</v>
      </c>
    </row>
    <row r="7" spans="1:9">
      <c r="A7" s="101" t="s">
        <v>8</v>
      </c>
      <c r="B7" s="102"/>
      <c r="C7" s="8">
        <v>342</v>
      </c>
      <c r="D7" s="5">
        <f t="shared" si="0"/>
        <v>1482</v>
      </c>
    </row>
    <row r="8" spans="1:9">
      <c r="A8" s="101"/>
      <c r="B8" s="102"/>
      <c r="C8" s="8"/>
      <c r="D8" s="5">
        <f t="shared" si="0"/>
        <v>0</v>
      </c>
    </row>
    <row r="9" spans="1:9">
      <c r="A9" s="101"/>
      <c r="B9" s="102"/>
      <c r="C9" s="8"/>
      <c r="D9" s="5">
        <f t="shared" si="0"/>
        <v>0</v>
      </c>
    </row>
    <row r="10" spans="1:9">
      <c r="A10" s="101"/>
      <c r="B10" s="102"/>
      <c r="C10" s="8"/>
      <c r="D10" s="5">
        <f t="shared" si="0"/>
        <v>0</v>
      </c>
    </row>
    <row r="11" spans="1:9">
      <c r="A11" s="101"/>
      <c r="B11" s="102"/>
      <c r="C11" s="8"/>
      <c r="D11" s="5">
        <f t="shared" si="0"/>
        <v>0</v>
      </c>
    </row>
    <row r="12" spans="1:9">
      <c r="A12" s="101"/>
      <c r="B12" s="102"/>
      <c r="C12" s="8"/>
      <c r="D12" s="5">
        <f t="shared" si="0"/>
        <v>0</v>
      </c>
    </row>
    <row r="13" spans="1:9">
      <c r="A13" s="94"/>
      <c r="B13" s="95"/>
      <c r="C13" s="8"/>
      <c r="D13" s="5">
        <f t="shared" si="0"/>
        <v>0</v>
      </c>
    </row>
    <row r="14" spans="1:9">
      <c r="A14" s="94"/>
      <c r="B14" s="95"/>
      <c r="C14" s="8"/>
      <c r="D14" s="5">
        <f t="shared" si="0"/>
        <v>0</v>
      </c>
    </row>
    <row r="15" spans="1:9">
      <c r="A15" s="94"/>
      <c r="B15" s="95"/>
      <c r="C15" s="8"/>
      <c r="D15" s="5">
        <f t="shared" si="0"/>
        <v>0</v>
      </c>
    </row>
    <row r="16" spans="1:9">
      <c r="A16" s="94"/>
      <c r="B16" s="95"/>
      <c r="C16" s="8"/>
      <c r="D16" s="5">
        <f t="shared" si="0"/>
        <v>0</v>
      </c>
    </row>
    <row r="17" spans="1:4">
      <c r="A17" s="94"/>
      <c r="B17" s="95"/>
      <c r="C17" s="8"/>
      <c r="D17" s="5">
        <f t="shared" si="0"/>
        <v>0</v>
      </c>
    </row>
    <row r="18" spans="1:4">
      <c r="A18" s="94"/>
      <c r="B18" s="95"/>
      <c r="C18" s="8"/>
      <c r="D18" s="5">
        <f t="shared" si="0"/>
        <v>0</v>
      </c>
    </row>
    <row r="19" spans="1:4">
      <c r="A19" s="94"/>
      <c r="B19" s="95"/>
      <c r="C19" s="8"/>
      <c r="D19" s="5">
        <f t="shared" si="0"/>
        <v>0</v>
      </c>
    </row>
    <row r="20" spans="1:4">
      <c r="A20" s="94"/>
      <c r="B20" s="95"/>
      <c r="C20" s="8"/>
      <c r="D20" s="5">
        <f t="shared" si="0"/>
        <v>0</v>
      </c>
    </row>
    <row r="21" spans="1:4">
      <c r="A21" s="94"/>
      <c r="B21" s="95"/>
      <c r="C21" s="8"/>
      <c r="D21" s="5">
        <f t="shared" si="0"/>
        <v>0</v>
      </c>
    </row>
    <row r="22" spans="1:4">
      <c r="A22" s="94"/>
      <c r="B22" s="95"/>
      <c r="C22" s="8"/>
      <c r="D22" s="5">
        <f t="shared" si="0"/>
        <v>0</v>
      </c>
    </row>
    <row r="23" spans="1:4">
      <c r="A23" s="94"/>
      <c r="B23" s="95"/>
      <c r="C23" s="8"/>
      <c r="D23" s="5">
        <f t="shared" si="0"/>
        <v>0</v>
      </c>
    </row>
    <row r="24" spans="1:4">
      <c r="A24" s="94"/>
      <c r="B24" s="95"/>
      <c r="C24" s="8"/>
      <c r="D24" s="5">
        <f t="shared" si="0"/>
        <v>0</v>
      </c>
    </row>
    <row r="25" spans="1:4">
      <c r="A25" s="103" t="s">
        <v>9</v>
      </c>
      <c r="B25" s="104"/>
      <c r="C25" s="1">
        <f>COUNT(C5:C24)</f>
        <v>3</v>
      </c>
      <c r="D25" s="6"/>
    </row>
    <row r="26" spans="1:4" ht="15.95" thickBot="1">
      <c r="A26" s="105" t="s">
        <v>10</v>
      </c>
      <c r="B26" s="106"/>
      <c r="C26" s="106"/>
      <c r="D26" s="26">
        <f>SUM(D5:D24)/C25</f>
        <v>1482</v>
      </c>
    </row>
    <row r="27" spans="1:4" ht="15.95" thickBot="1"/>
    <row r="28" spans="1:4">
      <c r="A28" s="96" t="s">
        <v>11</v>
      </c>
      <c r="B28" s="97"/>
      <c r="C28" s="97"/>
      <c r="D28" s="98"/>
    </row>
    <row r="29" spans="1:4" ht="15.95">
      <c r="A29" s="99" t="s">
        <v>3</v>
      </c>
      <c r="B29" s="100"/>
      <c r="C29" s="3" t="s">
        <v>4</v>
      </c>
      <c r="D29" s="4" t="s">
        <v>5</v>
      </c>
    </row>
    <row r="30" spans="1:4">
      <c r="A30" s="101" t="s">
        <v>12</v>
      </c>
      <c r="B30" s="102"/>
      <c r="C30" s="8">
        <v>342</v>
      </c>
      <c r="D30" s="5">
        <f>C30*52/12</f>
        <v>1482</v>
      </c>
    </row>
    <row r="31" spans="1:4">
      <c r="A31" s="101" t="s">
        <v>13</v>
      </c>
      <c r="B31" s="102"/>
      <c r="C31" s="8">
        <v>342</v>
      </c>
      <c r="D31" s="5">
        <f t="shared" ref="D31:D49" si="1">C31*52/12</f>
        <v>1482</v>
      </c>
    </row>
    <row r="32" spans="1:4">
      <c r="A32" s="101" t="s">
        <v>14</v>
      </c>
      <c r="B32" s="102"/>
      <c r="C32" s="8">
        <v>342</v>
      </c>
      <c r="D32" s="5">
        <f t="shared" si="1"/>
        <v>1482</v>
      </c>
    </row>
    <row r="33" spans="1:4">
      <c r="A33" s="101" t="s">
        <v>15</v>
      </c>
      <c r="B33" s="102"/>
      <c r="C33" s="8">
        <v>342</v>
      </c>
      <c r="D33" s="5">
        <f t="shared" si="1"/>
        <v>1482</v>
      </c>
    </row>
    <row r="34" spans="1:4">
      <c r="A34" s="101" t="s">
        <v>16</v>
      </c>
      <c r="B34" s="102"/>
      <c r="C34" s="8">
        <v>342</v>
      </c>
      <c r="D34" s="5">
        <f t="shared" si="1"/>
        <v>1482</v>
      </c>
    </row>
    <row r="35" spans="1:4">
      <c r="A35" s="101"/>
      <c r="B35" s="102"/>
      <c r="C35" s="8"/>
      <c r="D35" s="5">
        <f t="shared" si="1"/>
        <v>0</v>
      </c>
    </row>
    <row r="36" spans="1:4">
      <c r="A36" s="101"/>
      <c r="B36" s="102"/>
      <c r="C36" s="8"/>
      <c r="D36" s="5">
        <f t="shared" si="1"/>
        <v>0</v>
      </c>
    </row>
    <row r="37" spans="1:4">
      <c r="A37" s="101"/>
      <c r="B37" s="102"/>
      <c r="C37" s="8"/>
      <c r="D37" s="5">
        <f t="shared" si="1"/>
        <v>0</v>
      </c>
    </row>
    <row r="38" spans="1:4">
      <c r="A38" s="94"/>
      <c r="B38" s="95"/>
      <c r="C38" s="8"/>
      <c r="D38" s="5">
        <f t="shared" si="1"/>
        <v>0</v>
      </c>
    </row>
    <row r="39" spans="1:4">
      <c r="A39" s="94"/>
      <c r="B39" s="95"/>
      <c r="C39" s="8"/>
      <c r="D39" s="5">
        <f t="shared" si="1"/>
        <v>0</v>
      </c>
    </row>
    <row r="40" spans="1:4">
      <c r="A40" s="94"/>
      <c r="B40" s="95"/>
      <c r="C40" s="8"/>
      <c r="D40" s="5">
        <f t="shared" si="1"/>
        <v>0</v>
      </c>
    </row>
    <row r="41" spans="1:4">
      <c r="A41" s="94"/>
      <c r="B41" s="95"/>
      <c r="C41" s="8"/>
      <c r="D41" s="5">
        <f t="shared" si="1"/>
        <v>0</v>
      </c>
    </row>
    <row r="42" spans="1:4">
      <c r="A42" s="94"/>
      <c r="B42" s="95"/>
      <c r="C42" s="8"/>
      <c r="D42" s="5">
        <f t="shared" si="1"/>
        <v>0</v>
      </c>
    </row>
    <row r="43" spans="1:4">
      <c r="A43" s="94"/>
      <c r="B43" s="95"/>
      <c r="C43" s="8"/>
      <c r="D43" s="5">
        <f t="shared" si="1"/>
        <v>0</v>
      </c>
    </row>
    <row r="44" spans="1:4">
      <c r="A44" s="94"/>
      <c r="B44" s="95"/>
      <c r="C44" s="8"/>
      <c r="D44" s="5">
        <f t="shared" si="1"/>
        <v>0</v>
      </c>
    </row>
    <row r="45" spans="1:4">
      <c r="A45" s="94"/>
      <c r="B45" s="95"/>
      <c r="C45" s="8"/>
      <c r="D45" s="5">
        <f t="shared" si="1"/>
        <v>0</v>
      </c>
    </row>
    <row r="46" spans="1:4">
      <c r="A46" s="94"/>
      <c r="B46" s="95"/>
      <c r="C46" s="8"/>
      <c r="D46" s="5">
        <f t="shared" si="1"/>
        <v>0</v>
      </c>
    </row>
    <row r="47" spans="1:4">
      <c r="A47" s="94"/>
      <c r="B47" s="95"/>
      <c r="C47" s="8"/>
      <c r="D47" s="5">
        <f t="shared" si="1"/>
        <v>0</v>
      </c>
    </row>
    <row r="48" spans="1:4">
      <c r="A48" s="94"/>
      <c r="B48" s="95"/>
      <c r="C48" s="8"/>
      <c r="D48" s="5">
        <f t="shared" si="1"/>
        <v>0</v>
      </c>
    </row>
    <row r="49" spans="1:4">
      <c r="A49" s="94"/>
      <c r="B49" s="95"/>
      <c r="C49" s="8"/>
      <c r="D49" s="5">
        <f t="shared" si="1"/>
        <v>0</v>
      </c>
    </row>
    <row r="50" spans="1:4">
      <c r="A50" s="103" t="s">
        <v>9</v>
      </c>
      <c r="B50" s="104"/>
      <c r="C50" s="1">
        <f>COUNT(C30:C49)</f>
        <v>5</v>
      </c>
      <c r="D50" s="6"/>
    </row>
    <row r="51" spans="1:4" ht="15.95" thickBot="1">
      <c r="A51" s="105" t="s">
        <v>10</v>
      </c>
      <c r="B51" s="106"/>
      <c r="C51" s="106"/>
      <c r="D51" s="26">
        <f>SUM(D30:D49)/C50</f>
        <v>1482</v>
      </c>
    </row>
    <row r="52" spans="1:4" ht="15.95" thickBot="1"/>
    <row r="53" spans="1:4">
      <c r="A53" s="96" t="s">
        <v>17</v>
      </c>
      <c r="B53" s="97"/>
      <c r="C53" s="97"/>
      <c r="D53" s="98"/>
    </row>
    <row r="54" spans="1:4" ht="15.95">
      <c r="A54" s="99" t="s">
        <v>3</v>
      </c>
      <c r="B54" s="100"/>
      <c r="C54" s="3" t="s">
        <v>4</v>
      </c>
      <c r="D54" s="4" t="s">
        <v>5</v>
      </c>
    </row>
    <row r="55" spans="1:4">
      <c r="A55" s="101" t="s">
        <v>12</v>
      </c>
      <c r="B55" s="102"/>
      <c r="C55" s="8">
        <v>255</v>
      </c>
      <c r="D55" s="5">
        <f>C55*52/12</f>
        <v>1105</v>
      </c>
    </row>
    <row r="56" spans="1:4">
      <c r="A56" s="101" t="s">
        <v>13</v>
      </c>
      <c r="B56" s="102"/>
      <c r="C56" s="8">
        <v>255</v>
      </c>
      <c r="D56" s="5">
        <f t="shared" ref="D56:D74" si="2">C56*52/12</f>
        <v>1105</v>
      </c>
    </row>
    <row r="57" spans="1:4">
      <c r="A57" s="101" t="s">
        <v>14</v>
      </c>
      <c r="B57" s="102"/>
      <c r="C57" s="8">
        <v>255</v>
      </c>
      <c r="D57" s="5">
        <f t="shared" si="2"/>
        <v>1105</v>
      </c>
    </row>
    <row r="58" spans="1:4">
      <c r="A58" s="101" t="s">
        <v>15</v>
      </c>
      <c r="B58" s="102"/>
      <c r="C58" s="8">
        <v>255</v>
      </c>
      <c r="D58" s="5">
        <f t="shared" si="2"/>
        <v>1105</v>
      </c>
    </row>
    <row r="59" spans="1:4">
      <c r="A59" s="101" t="s">
        <v>16</v>
      </c>
      <c r="B59" s="102"/>
      <c r="C59" s="8">
        <v>255</v>
      </c>
      <c r="D59" s="5">
        <f t="shared" si="2"/>
        <v>1105</v>
      </c>
    </row>
    <row r="60" spans="1:4">
      <c r="A60" s="101" t="s">
        <v>18</v>
      </c>
      <c r="B60" s="102"/>
      <c r="C60" s="8">
        <v>255</v>
      </c>
      <c r="D60" s="5">
        <f t="shared" si="2"/>
        <v>1105</v>
      </c>
    </row>
    <row r="61" spans="1:4">
      <c r="A61" s="101"/>
      <c r="B61" s="102"/>
      <c r="C61" s="8"/>
      <c r="D61" s="5">
        <f t="shared" si="2"/>
        <v>0</v>
      </c>
    </row>
    <row r="62" spans="1:4">
      <c r="A62" s="101"/>
      <c r="B62" s="102"/>
      <c r="C62" s="8"/>
      <c r="D62" s="5">
        <f t="shared" si="2"/>
        <v>0</v>
      </c>
    </row>
    <row r="63" spans="1:4">
      <c r="A63" s="101"/>
      <c r="B63" s="102"/>
      <c r="C63" s="8"/>
      <c r="D63" s="5">
        <f t="shared" si="2"/>
        <v>0</v>
      </c>
    </row>
    <row r="64" spans="1:4">
      <c r="A64" s="101"/>
      <c r="B64" s="102"/>
      <c r="C64" s="8"/>
      <c r="D64" s="5">
        <f t="shared" si="2"/>
        <v>0</v>
      </c>
    </row>
    <row r="65" spans="1:4">
      <c r="A65" s="101"/>
      <c r="B65" s="102"/>
      <c r="C65" s="8"/>
      <c r="D65" s="5">
        <f t="shared" si="2"/>
        <v>0</v>
      </c>
    </row>
    <row r="66" spans="1:4">
      <c r="A66" s="94"/>
      <c r="B66" s="95"/>
      <c r="C66" s="8"/>
      <c r="D66" s="5">
        <f t="shared" si="2"/>
        <v>0</v>
      </c>
    </row>
    <row r="67" spans="1:4">
      <c r="A67" s="94"/>
      <c r="B67" s="95"/>
      <c r="C67" s="8"/>
      <c r="D67" s="5">
        <f t="shared" si="2"/>
        <v>0</v>
      </c>
    </row>
    <row r="68" spans="1:4">
      <c r="A68" s="94"/>
      <c r="B68" s="95"/>
      <c r="C68" s="8"/>
      <c r="D68" s="5">
        <f t="shared" si="2"/>
        <v>0</v>
      </c>
    </row>
    <row r="69" spans="1:4">
      <c r="A69" s="94"/>
      <c r="B69" s="95"/>
      <c r="C69" s="8"/>
      <c r="D69" s="5">
        <f t="shared" si="2"/>
        <v>0</v>
      </c>
    </row>
    <row r="70" spans="1:4">
      <c r="A70" s="94"/>
      <c r="B70" s="95"/>
      <c r="C70" s="8"/>
      <c r="D70" s="5">
        <f t="shared" si="2"/>
        <v>0</v>
      </c>
    </row>
    <row r="71" spans="1:4">
      <c r="A71" s="94"/>
      <c r="B71" s="95"/>
      <c r="C71" s="8"/>
      <c r="D71" s="5">
        <f t="shared" si="2"/>
        <v>0</v>
      </c>
    </row>
    <row r="72" spans="1:4">
      <c r="A72" s="94"/>
      <c r="B72" s="95"/>
      <c r="C72" s="8"/>
      <c r="D72" s="5">
        <f t="shared" si="2"/>
        <v>0</v>
      </c>
    </row>
    <row r="73" spans="1:4">
      <c r="A73" s="94"/>
      <c r="B73" s="95"/>
      <c r="C73" s="8"/>
      <c r="D73" s="5">
        <f t="shared" si="2"/>
        <v>0</v>
      </c>
    </row>
    <row r="74" spans="1:4">
      <c r="A74" s="94"/>
      <c r="B74" s="95"/>
      <c r="C74" s="8"/>
      <c r="D74" s="5">
        <f t="shared" si="2"/>
        <v>0</v>
      </c>
    </row>
    <row r="75" spans="1:4">
      <c r="A75" s="103" t="s">
        <v>9</v>
      </c>
      <c r="B75" s="104"/>
      <c r="C75" s="1">
        <f>COUNT(C55:C74)</f>
        <v>6</v>
      </c>
      <c r="D75" s="6"/>
    </row>
    <row r="76" spans="1:4" ht="15.95" thickBot="1">
      <c r="A76" s="105" t="s">
        <v>10</v>
      </c>
      <c r="B76" s="106"/>
      <c r="C76" s="106"/>
      <c r="D76" s="26">
        <f>SUM(D55:D74)/C75</f>
        <v>1105</v>
      </c>
    </row>
    <row r="77" spans="1:4" ht="15.95" thickBot="1"/>
    <row r="78" spans="1:4">
      <c r="A78" s="96" t="s">
        <v>19</v>
      </c>
      <c r="B78" s="97"/>
      <c r="C78" s="97"/>
      <c r="D78" s="98"/>
    </row>
    <row r="79" spans="1:4" ht="15.95">
      <c r="A79" s="99" t="s">
        <v>3</v>
      </c>
      <c r="B79" s="100"/>
      <c r="C79" s="3" t="s">
        <v>4</v>
      </c>
      <c r="D79" s="4" t="s">
        <v>5</v>
      </c>
    </row>
    <row r="80" spans="1:4">
      <c r="A80" s="101" t="s">
        <v>12</v>
      </c>
      <c r="B80" s="102"/>
      <c r="C80" s="8">
        <v>255</v>
      </c>
      <c r="D80" s="5">
        <f>C80*52/12</f>
        <v>1105</v>
      </c>
    </row>
    <row r="81" spans="1:4">
      <c r="A81" s="101" t="s">
        <v>13</v>
      </c>
      <c r="B81" s="102"/>
      <c r="C81" s="8">
        <v>255</v>
      </c>
      <c r="D81" s="5">
        <f t="shared" ref="D81:D99" si="3">C81*52/12</f>
        <v>1105</v>
      </c>
    </row>
    <row r="82" spans="1:4">
      <c r="A82" s="101" t="s">
        <v>14</v>
      </c>
      <c r="B82" s="102"/>
      <c r="C82" s="8">
        <v>255</v>
      </c>
      <c r="D82" s="5">
        <f t="shared" si="3"/>
        <v>1105</v>
      </c>
    </row>
    <row r="83" spans="1:4">
      <c r="A83" s="101" t="s">
        <v>15</v>
      </c>
      <c r="B83" s="102"/>
      <c r="C83" s="8">
        <v>255</v>
      </c>
      <c r="D83" s="5">
        <f t="shared" si="3"/>
        <v>1105</v>
      </c>
    </row>
    <row r="84" spans="1:4">
      <c r="A84" s="101" t="s">
        <v>16</v>
      </c>
      <c r="B84" s="102"/>
      <c r="C84" s="8">
        <v>255</v>
      </c>
      <c r="D84" s="5">
        <f t="shared" si="3"/>
        <v>1105</v>
      </c>
    </row>
    <row r="85" spans="1:4">
      <c r="A85" s="101" t="s">
        <v>18</v>
      </c>
      <c r="B85" s="102"/>
      <c r="C85" s="8">
        <v>255</v>
      </c>
      <c r="D85" s="5">
        <f t="shared" si="3"/>
        <v>1105</v>
      </c>
    </row>
    <row r="86" spans="1:4">
      <c r="A86" s="101" t="s">
        <v>20</v>
      </c>
      <c r="B86" s="102"/>
      <c r="C86" s="8">
        <v>255</v>
      </c>
      <c r="D86" s="5">
        <f t="shared" si="3"/>
        <v>1105</v>
      </c>
    </row>
    <row r="87" spans="1:4">
      <c r="A87" s="101" t="s">
        <v>21</v>
      </c>
      <c r="B87" s="102"/>
      <c r="C87" s="8">
        <v>255</v>
      </c>
      <c r="D87" s="5">
        <f t="shared" si="3"/>
        <v>1105</v>
      </c>
    </row>
    <row r="88" spans="1:4">
      <c r="A88" s="101"/>
      <c r="B88" s="102"/>
      <c r="C88" s="8"/>
      <c r="D88" s="5">
        <f t="shared" si="3"/>
        <v>0</v>
      </c>
    </row>
    <row r="89" spans="1:4">
      <c r="A89" s="101"/>
      <c r="B89" s="102"/>
      <c r="C89" s="8"/>
      <c r="D89" s="5">
        <f t="shared" si="3"/>
        <v>0</v>
      </c>
    </row>
    <row r="90" spans="1:4">
      <c r="A90" s="101"/>
      <c r="B90" s="102"/>
      <c r="C90" s="8"/>
      <c r="D90" s="5">
        <f t="shared" si="3"/>
        <v>0</v>
      </c>
    </row>
    <row r="91" spans="1:4">
      <c r="A91" s="94"/>
      <c r="B91" s="95"/>
      <c r="C91" s="8"/>
      <c r="D91" s="5">
        <f t="shared" si="3"/>
        <v>0</v>
      </c>
    </row>
    <row r="92" spans="1:4">
      <c r="A92" s="94"/>
      <c r="B92" s="95"/>
      <c r="C92" s="8"/>
      <c r="D92" s="5">
        <f t="shared" si="3"/>
        <v>0</v>
      </c>
    </row>
    <row r="93" spans="1:4">
      <c r="A93" s="94"/>
      <c r="B93" s="95"/>
      <c r="C93" s="8"/>
      <c r="D93" s="5">
        <f t="shared" si="3"/>
        <v>0</v>
      </c>
    </row>
    <row r="94" spans="1:4">
      <c r="A94" s="94"/>
      <c r="B94" s="95"/>
      <c r="C94" s="8"/>
      <c r="D94" s="5">
        <f t="shared" si="3"/>
        <v>0</v>
      </c>
    </row>
    <row r="95" spans="1:4">
      <c r="A95" s="94"/>
      <c r="B95" s="95"/>
      <c r="C95" s="8"/>
      <c r="D95" s="5">
        <f t="shared" si="3"/>
        <v>0</v>
      </c>
    </row>
    <row r="96" spans="1:4">
      <c r="A96" s="94"/>
      <c r="B96" s="95"/>
      <c r="C96" s="8"/>
      <c r="D96" s="5">
        <f t="shared" si="3"/>
        <v>0</v>
      </c>
    </row>
    <row r="97" spans="1:4">
      <c r="A97" s="94"/>
      <c r="B97" s="95"/>
      <c r="C97" s="8"/>
      <c r="D97" s="5">
        <f t="shared" si="3"/>
        <v>0</v>
      </c>
    </row>
    <row r="98" spans="1:4">
      <c r="A98" s="94"/>
      <c r="B98" s="95"/>
      <c r="C98" s="8"/>
      <c r="D98" s="5">
        <f t="shared" si="3"/>
        <v>0</v>
      </c>
    </row>
    <row r="99" spans="1:4">
      <c r="A99" s="94"/>
      <c r="B99" s="95"/>
      <c r="C99" s="8"/>
      <c r="D99" s="5">
        <f t="shared" si="3"/>
        <v>0</v>
      </c>
    </row>
    <row r="100" spans="1:4">
      <c r="A100" s="103" t="s">
        <v>9</v>
      </c>
      <c r="B100" s="104"/>
      <c r="C100" s="1">
        <f>COUNT(C80:C99)</f>
        <v>8</v>
      </c>
      <c r="D100" s="6"/>
    </row>
    <row r="101" spans="1:4" ht="15.95" thickBot="1">
      <c r="A101" s="105" t="s">
        <v>10</v>
      </c>
      <c r="B101" s="106"/>
      <c r="C101" s="106"/>
      <c r="D101" s="26">
        <f>SUM(D80:D99)/C100</f>
        <v>1105</v>
      </c>
    </row>
    <row r="102" spans="1:4" ht="15.95" thickBot="1"/>
    <row r="103" spans="1:4">
      <c r="A103" s="96" t="s">
        <v>22</v>
      </c>
      <c r="B103" s="97"/>
      <c r="C103" s="97"/>
      <c r="D103" s="98"/>
    </row>
    <row r="104" spans="1:4" ht="15.95">
      <c r="A104" s="99" t="s">
        <v>3</v>
      </c>
      <c r="B104" s="100"/>
      <c r="C104" s="3" t="s">
        <v>4</v>
      </c>
      <c r="D104" s="4" t="s">
        <v>5</v>
      </c>
    </row>
    <row r="105" spans="1:4">
      <c r="A105" s="101" t="s">
        <v>12</v>
      </c>
      <c r="B105" s="102"/>
      <c r="C105" s="8">
        <v>255</v>
      </c>
      <c r="D105" s="5">
        <f>C105*52/12</f>
        <v>1105</v>
      </c>
    </row>
    <row r="106" spans="1:4">
      <c r="A106" s="101" t="s">
        <v>13</v>
      </c>
      <c r="B106" s="102"/>
      <c r="C106" s="8">
        <v>255</v>
      </c>
      <c r="D106" s="5">
        <f t="shared" ref="D106:D124" si="4">C106*52/12</f>
        <v>1105</v>
      </c>
    </row>
    <row r="107" spans="1:4">
      <c r="A107" s="101" t="s">
        <v>14</v>
      </c>
      <c r="B107" s="102"/>
      <c r="C107" s="8">
        <v>255</v>
      </c>
      <c r="D107" s="5">
        <f t="shared" si="4"/>
        <v>1105</v>
      </c>
    </row>
    <row r="108" spans="1:4">
      <c r="A108" s="101" t="s">
        <v>15</v>
      </c>
      <c r="B108" s="102"/>
      <c r="C108" s="8">
        <v>255</v>
      </c>
      <c r="D108" s="5">
        <f t="shared" si="4"/>
        <v>1105</v>
      </c>
    </row>
    <row r="109" spans="1:4">
      <c r="A109" s="101" t="s">
        <v>16</v>
      </c>
      <c r="B109" s="102"/>
      <c r="C109" s="8">
        <v>255</v>
      </c>
      <c r="D109" s="5">
        <f t="shared" si="4"/>
        <v>1105</v>
      </c>
    </row>
    <row r="110" spans="1:4">
      <c r="A110" s="101"/>
      <c r="B110" s="102"/>
      <c r="C110" s="8"/>
      <c r="D110" s="5">
        <f t="shared" si="4"/>
        <v>0</v>
      </c>
    </row>
    <row r="111" spans="1:4">
      <c r="A111" s="101"/>
      <c r="B111" s="102"/>
      <c r="C111" s="8"/>
      <c r="D111" s="5">
        <f t="shared" si="4"/>
        <v>0</v>
      </c>
    </row>
    <row r="112" spans="1:4">
      <c r="A112" s="101"/>
      <c r="B112" s="102"/>
      <c r="C112" s="8"/>
      <c r="D112" s="5">
        <f t="shared" si="4"/>
        <v>0</v>
      </c>
    </row>
    <row r="113" spans="1:4">
      <c r="A113" s="101"/>
      <c r="B113" s="102"/>
      <c r="C113" s="8"/>
      <c r="D113" s="5">
        <f t="shared" si="4"/>
        <v>0</v>
      </c>
    </row>
    <row r="114" spans="1:4">
      <c r="A114" s="101"/>
      <c r="B114" s="102"/>
      <c r="C114" s="8"/>
      <c r="D114" s="5">
        <f t="shared" si="4"/>
        <v>0</v>
      </c>
    </row>
    <row r="115" spans="1:4">
      <c r="A115" s="101" t="s">
        <v>23</v>
      </c>
      <c r="B115" s="102"/>
      <c r="C115" s="8"/>
      <c r="D115" s="5">
        <f t="shared" si="4"/>
        <v>0</v>
      </c>
    </row>
    <row r="116" spans="1:4">
      <c r="A116" s="94"/>
      <c r="B116" s="95"/>
      <c r="C116" s="8"/>
      <c r="D116" s="5">
        <f t="shared" si="4"/>
        <v>0</v>
      </c>
    </row>
    <row r="117" spans="1:4">
      <c r="A117" s="94"/>
      <c r="B117" s="95"/>
      <c r="C117" s="8"/>
      <c r="D117" s="5">
        <f t="shared" si="4"/>
        <v>0</v>
      </c>
    </row>
    <row r="118" spans="1:4">
      <c r="A118" s="94"/>
      <c r="B118" s="95"/>
      <c r="C118" s="8"/>
      <c r="D118" s="5">
        <f t="shared" si="4"/>
        <v>0</v>
      </c>
    </row>
    <row r="119" spans="1:4">
      <c r="A119" s="94"/>
      <c r="B119" s="95"/>
      <c r="C119" s="8"/>
      <c r="D119" s="5">
        <f t="shared" si="4"/>
        <v>0</v>
      </c>
    </row>
    <row r="120" spans="1:4">
      <c r="A120" s="94"/>
      <c r="B120" s="95"/>
      <c r="C120" s="8"/>
      <c r="D120" s="5">
        <f t="shared" si="4"/>
        <v>0</v>
      </c>
    </row>
    <row r="121" spans="1:4">
      <c r="A121" s="94"/>
      <c r="B121" s="95"/>
      <c r="C121" s="8"/>
      <c r="D121" s="5">
        <f t="shared" si="4"/>
        <v>0</v>
      </c>
    </row>
    <row r="122" spans="1:4">
      <c r="A122" s="94"/>
      <c r="B122" s="95"/>
      <c r="C122" s="8"/>
      <c r="D122" s="5">
        <f t="shared" si="4"/>
        <v>0</v>
      </c>
    </row>
    <row r="123" spans="1:4">
      <c r="A123" s="94"/>
      <c r="B123" s="95"/>
      <c r="C123" s="8"/>
      <c r="D123" s="5">
        <f t="shared" si="4"/>
        <v>0</v>
      </c>
    </row>
    <row r="124" spans="1:4">
      <c r="A124" s="94"/>
      <c r="B124" s="95"/>
      <c r="C124" s="8"/>
      <c r="D124" s="5">
        <f t="shared" si="4"/>
        <v>0</v>
      </c>
    </row>
    <row r="125" spans="1:4">
      <c r="A125" s="103" t="s">
        <v>9</v>
      </c>
      <c r="B125" s="104"/>
      <c r="C125" s="1">
        <f>COUNT(C105:C124)</f>
        <v>5</v>
      </c>
      <c r="D125" s="6"/>
    </row>
    <row r="126" spans="1:4" ht="15.95" thickBot="1">
      <c r="A126" s="105" t="s">
        <v>10</v>
      </c>
      <c r="B126" s="106"/>
      <c r="C126" s="106"/>
      <c r="D126" s="26">
        <f>SUM(D105:D124)/C125</f>
        <v>1105</v>
      </c>
    </row>
    <row r="127" spans="1:4" ht="15.95" thickBot="1"/>
    <row r="128" spans="1:4">
      <c r="A128" s="96" t="s">
        <v>24</v>
      </c>
      <c r="B128" s="97"/>
      <c r="C128" s="97"/>
      <c r="D128" s="98"/>
    </row>
    <row r="129" spans="1:4" ht="15.95">
      <c r="A129" s="99" t="s">
        <v>3</v>
      </c>
      <c r="B129" s="100"/>
      <c r="C129" s="3" t="s">
        <v>4</v>
      </c>
      <c r="D129" s="4" t="s">
        <v>5</v>
      </c>
    </row>
    <row r="130" spans="1:4">
      <c r="A130" s="101" t="s">
        <v>12</v>
      </c>
      <c r="B130" s="102"/>
      <c r="C130" s="8">
        <v>180</v>
      </c>
      <c r="D130" s="5">
        <f>C130*52/12</f>
        <v>780</v>
      </c>
    </row>
    <row r="131" spans="1:4">
      <c r="A131" s="101" t="s">
        <v>13</v>
      </c>
      <c r="B131" s="102"/>
      <c r="C131" s="8">
        <v>180</v>
      </c>
      <c r="D131" s="5">
        <f t="shared" ref="D131:D149" si="5">C131*52/12</f>
        <v>780</v>
      </c>
    </row>
    <row r="132" spans="1:4">
      <c r="A132" s="101" t="s">
        <v>14</v>
      </c>
      <c r="B132" s="102"/>
      <c r="C132" s="8">
        <v>180</v>
      </c>
      <c r="D132" s="5">
        <f t="shared" si="5"/>
        <v>780</v>
      </c>
    </row>
    <row r="133" spans="1:4">
      <c r="A133" s="101" t="s">
        <v>15</v>
      </c>
      <c r="B133" s="102"/>
      <c r="C133" s="8">
        <v>180</v>
      </c>
      <c r="D133" s="5">
        <f t="shared" si="5"/>
        <v>780</v>
      </c>
    </row>
    <row r="134" spans="1:4">
      <c r="A134" s="101" t="s">
        <v>16</v>
      </c>
      <c r="B134" s="102"/>
      <c r="C134" s="8">
        <v>180</v>
      </c>
      <c r="D134" s="5">
        <f t="shared" si="5"/>
        <v>780</v>
      </c>
    </row>
    <row r="135" spans="1:4">
      <c r="A135" s="101" t="s">
        <v>18</v>
      </c>
      <c r="B135" s="102"/>
      <c r="C135" s="8">
        <v>180</v>
      </c>
      <c r="D135" s="5">
        <f t="shared" si="5"/>
        <v>780</v>
      </c>
    </row>
    <row r="136" spans="1:4">
      <c r="A136" s="101"/>
      <c r="B136" s="102"/>
      <c r="C136" s="8"/>
      <c r="D136" s="5">
        <f t="shared" si="5"/>
        <v>0</v>
      </c>
    </row>
    <row r="137" spans="1:4">
      <c r="A137" s="101"/>
      <c r="B137" s="102"/>
      <c r="C137" s="8"/>
      <c r="D137" s="5">
        <f t="shared" si="5"/>
        <v>0</v>
      </c>
    </row>
    <row r="138" spans="1:4">
      <c r="A138" s="101"/>
      <c r="B138" s="102"/>
      <c r="C138" s="8"/>
      <c r="D138" s="5">
        <f t="shared" si="5"/>
        <v>0</v>
      </c>
    </row>
    <row r="139" spans="1:4">
      <c r="A139" s="101"/>
      <c r="B139" s="102"/>
      <c r="C139" s="8"/>
      <c r="D139" s="5">
        <f t="shared" si="5"/>
        <v>0</v>
      </c>
    </row>
    <row r="140" spans="1:4">
      <c r="A140" s="101"/>
      <c r="B140" s="102"/>
      <c r="C140" s="8"/>
      <c r="D140" s="5">
        <f t="shared" si="5"/>
        <v>0</v>
      </c>
    </row>
    <row r="141" spans="1:4">
      <c r="A141" s="94"/>
      <c r="B141" s="95"/>
      <c r="C141" s="8"/>
      <c r="D141" s="5">
        <f t="shared" si="5"/>
        <v>0</v>
      </c>
    </row>
    <row r="142" spans="1:4">
      <c r="A142" s="94"/>
      <c r="B142" s="95"/>
      <c r="C142" s="8"/>
      <c r="D142" s="5">
        <f t="shared" si="5"/>
        <v>0</v>
      </c>
    </row>
    <row r="143" spans="1:4">
      <c r="A143" s="94"/>
      <c r="B143" s="95"/>
      <c r="C143" s="8"/>
      <c r="D143" s="5">
        <f t="shared" si="5"/>
        <v>0</v>
      </c>
    </row>
    <row r="144" spans="1:4">
      <c r="A144" s="94"/>
      <c r="B144" s="95"/>
      <c r="C144" s="8"/>
      <c r="D144" s="5">
        <f t="shared" si="5"/>
        <v>0</v>
      </c>
    </row>
    <row r="145" spans="1:4">
      <c r="A145" s="94"/>
      <c r="B145" s="95"/>
      <c r="C145" s="8"/>
      <c r="D145" s="5">
        <f t="shared" si="5"/>
        <v>0</v>
      </c>
    </row>
    <row r="146" spans="1:4">
      <c r="A146" s="94"/>
      <c r="B146" s="95"/>
      <c r="C146" s="8"/>
      <c r="D146" s="5">
        <f t="shared" si="5"/>
        <v>0</v>
      </c>
    </row>
    <row r="147" spans="1:4">
      <c r="A147" s="94"/>
      <c r="B147" s="95"/>
      <c r="C147" s="8"/>
      <c r="D147" s="5">
        <f t="shared" si="5"/>
        <v>0</v>
      </c>
    </row>
    <row r="148" spans="1:4">
      <c r="A148" s="94"/>
      <c r="B148" s="95"/>
      <c r="C148" s="8"/>
      <c r="D148" s="5">
        <f t="shared" si="5"/>
        <v>0</v>
      </c>
    </row>
    <row r="149" spans="1:4">
      <c r="A149" s="94"/>
      <c r="B149" s="95"/>
      <c r="C149" s="8"/>
      <c r="D149" s="5">
        <f t="shared" si="5"/>
        <v>0</v>
      </c>
    </row>
    <row r="150" spans="1:4">
      <c r="A150" s="103" t="s">
        <v>9</v>
      </c>
      <c r="B150" s="104"/>
      <c r="C150" s="1">
        <f>COUNT(C130:C149)</f>
        <v>6</v>
      </c>
      <c r="D150" s="6"/>
    </row>
    <row r="151" spans="1:4" ht="15.95" thickBot="1">
      <c r="A151" s="105" t="s">
        <v>10</v>
      </c>
      <c r="B151" s="106"/>
      <c r="C151" s="106"/>
      <c r="D151" s="26">
        <f>SUM(D130:D149)/C150</f>
        <v>780</v>
      </c>
    </row>
  </sheetData>
  <mergeCells count="145">
    <mergeCell ref="A148:B148"/>
    <mergeCell ref="A149:B149"/>
    <mergeCell ref="A150:B150"/>
    <mergeCell ref="A151:C151"/>
    <mergeCell ref="F1:H1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A133:B133"/>
    <mergeCell ref="A134:B134"/>
    <mergeCell ref="A135:B135"/>
    <mergeCell ref="A136:B136"/>
    <mergeCell ref="A137:B137"/>
    <mergeCell ref="A128:D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C126"/>
    <mergeCell ref="A117:B117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1:C101"/>
    <mergeCell ref="A103:D103"/>
    <mergeCell ref="A104:B104"/>
    <mergeCell ref="A105:B105"/>
    <mergeCell ref="A106:B106"/>
    <mergeCell ref="A96:B96"/>
    <mergeCell ref="A97:B97"/>
    <mergeCell ref="A98:B98"/>
    <mergeCell ref="A99:B99"/>
    <mergeCell ref="A100:B10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70:B70"/>
    <mergeCell ref="A76:C76"/>
    <mergeCell ref="A78:D78"/>
    <mergeCell ref="A84:B84"/>
    <mergeCell ref="A85:B85"/>
    <mergeCell ref="A65:B65"/>
    <mergeCell ref="A66:B66"/>
    <mergeCell ref="A67:B67"/>
    <mergeCell ref="A68:B68"/>
    <mergeCell ref="A69:B69"/>
    <mergeCell ref="A71:B71"/>
    <mergeCell ref="A72:B72"/>
    <mergeCell ref="A73:B73"/>
    <mergeCell ref="A74:B74"/>
    <mergeCell ref="A75:B75"/>
    <mergeCell ref="A79:B79"/>
    <mergeCell ref="A80:B80"/>
    <mergeCell ref="A81:B81"/>
    <mergeCell ref="A82:B82"/>
    <mergeCell ref="A83:B83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49:B49"/>
    <mergeCell ref="A50:B50"/>
    <mergeCell ref="A51:C51"/>
    <mergeCell ref="A53:D53"/>
    <mergeCell ref="A54:B54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3:B23"/>
    <mergeCell ref="A24:B24"/>
    <mergeCell ref="A25:B25"/>
    <mergeCell ref="A26:C26"/>
    <mergeCell ref="A28:D28"/>
    <mergeCell ref="A18:B18"/>
    <mergeCell ref="A19:B19"/>
    <mergeCell ref="A20:B20"/>
    <mergeCell ref="A21:B21"/>
    <mergeCell ref="A22:B22"/>
    <mergeCell ref="A15:B15"/>
    <mergeCell ref="A16:B16"/>
    <mergeCell ref="A3:D3"/>
    <mergeCell ref="A17:B1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9DEF-722F-4E47-AACE-838968045654}">
  <sheetPr>
    <tabColor theme="9" tint="-0.249977111117893"/>
  </sheetPr>
  <dimension ref="A1:J43"/>
  <sheetViews>
    <sheetView topLeftCell="A13" workbookViewId="0">
      <selection activeCell="C6" sqref="C6"/>
    </sheetView>
  </sheetViews>
  <sheetFormatPr defaultColWidth="8.85546875" defaultRowHeight="15"/>
  <cols>
    <col min="2" max="2" width="21.42578125" customWidth="1"/>
    <col min="3" max="3" width="10.42578125" bestFit="1" customWidth="1"/>
  </cols>
  <sheetData>
    <row r="1" spans="1:10" ht="20.100000000000001" thickBot="1">
      <c r="A1" s="61" t="s">
        <v>25</v>
      </c>
      <c r="F1" s="107" t="s">
        <v>1</v>
      </c>
      <c r="G1" s="108"/>
      <c r="H1" s="108"/>
      <c r="I1" s="7"/>
    </row>
    <row r="2" spans="1:10" ht="15.95" thickBot="1"/>
    <row r="3" spans="1:10" ht="15.95" thickBot="1">
      <c r="A3" s="111" t="s">
        <v>2</v>
      </c>
      <c r="B3" s="112"/>
      <c r="C3" s="112"/>
      <c r="F3" s="113" t="s">
        <v>26</v>
      </c>
      <c r="G3" s="114"/>
      <c r="H3" s="114"/>
      <c r="I3" s="115"/>
      <c r="J3" s="68">
        <v>0.1</v>
      </c>
    </row>
    <row r="4" spans="1:10">
      <c r="A4" s="109" t="s">
        <v>27</v>
      </c>
      <c r="B4" s="110"/>
      <c r="C4" s="9">
        <v>16</v>
      </c>
    </row>
    <row r="5" spans="1:10">
      <c r="A5" s="103" t="s">
        <v>28</v>
      </c>
      <c r="B5" s="104"/>
      <c r="C5" s="10">
        <f>C4*$J$3</f>
        <v>1.6</v>
      </c>
    </row>
    <row r="6" spans="1:10">
      <c r="A6" s="103" t="s">
        <v>29</v>
      </c>
      <c r="B6" s="104"/>
      <c r="C6" s="16">
        <v>40</v>
      </c>
    </row>
    <row r="7" spans="1:10" ht="15.95" thickBot="1">
      <c r="A7" s="103" t="s">
        <v>30</v>
      </c>
      <c r="B7" s="104"/>
      <c r="C7" s="11">
        <v>4.3</v>
      </c>
    </row>
    <row r="8" spans="1:10" ht="15.95" thickBot="1">
      <c r="A8" s="13" t="s">
        <v>31</v>
      </c>
      <c r="B8" s="14"/>
      <c r="C8" s="15">
        <f>(C4+C5)*C6*C7</f>
        <v>3027.2</v>
      </c>
    </row>
    <row r="9" spans="1:10" ht="15.95" thickBot="1"/>
    <row r="10" spans="1:10" ht="15.95" thickBot="1">
      <c r="A10" s="111" t="s">
        <v>11</v>
      </c>
      <c r="B10" s="112"/>
      <c r="C10" s="112"/>
    </row>
    <row r="11" spans="1:10">
      <c r="A11" s="109" t="s">
        <v>27</v>
      </c>
      <c r="B11" s="110"/>
      <c r="C11" s="9">
        <v>15</v>
      </c>
    </row>
    <row r="12" spans="1:10">
      <c r="A12" s="103" t="s">
        <v>28</v>
      </c>
      <c r="B12" s="104"/>
      <c r="C12" s="10">
        <f>C11*$J$3</f>
        <v>1.5</v>
      </c>
    </row>
    <row r="13" spans="1:10">
      <c r="A13" s="103" t="s">
        <v>29</v>
      </c>
      <c r="B13" s="104"/>
      <c r="C13" s="16">
        <v>40</v>
      </c>
    </row>
    <row r="14" spans="1:10" ht="15.95" thickBot="1">
      <c r="A14" s="103" t="s">
        <v>30</v>
      </c>
      <c r="B14" s="104"/>
      <c r="C14" s="11">
        <v>4.3</v>
      </c>
    </row>
    <row r="15" spans="1:10" ht="15.95" thickBot="1">
      <c r="A15" s="13" t="s">
        <v>31</v>
      </c>
      <c r="B15" s="14"/>
      <c r="C15" s="15">
        <f>(C11+C12)*C13*C14</f>
        <v>2838</v>
      </c>
    </row>
    <row r="16" spans="1:10" ht="15.95" thickBot="1"/>
    <row r="17" spans="1:3" ht="15.95" thickBot="1">
      <c r="A17" s="111" t="s">
        <v>17</v>
      </c>
      <c r="B17" s="112"/>
      <c r="C17" s="112"/>
    </row>
    <row r="18" spans="1:3">
      <c r="A18" s="109" t="s">
        <v>27</v>
      </c>
      <c r="B18" s="110"/>
      <c r="C18" s="9">
        <v>15</v>
      </c>
    </row>
    <row r="19" spans="1:3">
      <c r="A19" s="103" t="s">
        <v>28</v>
      </c>
      <c r="B19" s="104"/>
      <c r="C19" s="10">
        <f>C18*$J$3</f>
        <v>1.5</v>
      </c>
    </row>
    <row r="20" spans="1:3">
      <c r="A20" s="103" t="s">
        <v>29</v>
      </c>
      <c r="B20" s="104"/>
      <c r="C20" s="16">
        <v>40</v>
      </c>
    </row>
    <row r="21" spans="1:3" ht="15.95" thickBot="1">
      <c r="A21" s="103" t="s">
        <v>30</v>
      </c>
      <c r="B21" s="104"/>
      <c r="C21" s="11">
        <v>4.3</v>
      </c>
    </row>
    <row r="22" spans="1:3" ht="15.95" thickBot="1">
      <c r="A22" s="13" t="s">
        <v>31</v>
      </c>
      <c r="B22" s="14"/>
      <c r="C22" s="15">
        <f>(C18+C19)*C20*C21</f>
        <v>2838</v>
      </c>
    </row>
    <row r="23" spans="1:3" ht="15.95" thickBot="1"/>
    <row r="24" spans="1:3" ht="15.95" thickBot="1">
      <c r="A24" s="111" t="s">
        <v>19</v>
      </c>
      <c r="B24" s="112"/>
      <c r="C24" s="112"/>
    </row>
    <row r="25" spans="1:3">
      <c r="A25" s="109" t="s">
        <v>27</v>
      </c>
      <c r="B25" s="110"/>
      <c r="C25" s="9">
        <v>15</v>
      </c>
    </row>
    <row r="26" spans="1:3">
      <c r="A26" s="103" t="s">
        <v>28</v>
      </c>
      <c r="B26" s="104"/>
      <c r="C26" s="10">
        <f>C25*$J$3</f>
        <v>1.5</v>
      </c>
    </row>
    <row r="27" spans="1:3">
      <c r="A27" s="103" t="s">
        <v>29</v>
      </c>
      <c r="B27" s="104"/>
      <c r="C27" s="16">
        <v>40</v>
      </c>
    </row>
    <row r="28" spans="1:3" ht="15.95" thickBot="1">
      <c r="A28" s="103" t="s">
        <v>30</v>
      </c>
      <c r="B28" s="104"/>
      <c r="C28" s="11">
        <v>4.3</v>
      </c>
    </row>
    <row r="29" spans="1:3" ht="15.95" thickBot="1">
      <c r="A29" s="13" t="s">
        <v>31</v>
      </c>
      <c r="B29" s="14"/>
      <c r="C29" s="15">
        <f>(C25+C26)*C27*C28</f>
        <v>2838</v>
      </c>
    </row>
    <row r="30" spans="1:3" ht="15.95" thickBot="1"/>
    <row r="31" spans="1:3" ht="15.95" thickBot="1">
      <c r="A31" s="111" t="s">
        <v>22</v>
      </c>
      <c r="B31" s="112"/>
      <c r="C31" s="112"/>
    </row>
    <row r="32" spans="1:3">
      <c r="A32" s="109" t="s">
        <v>27</v>
      </c>
      <c r="B32" s="110"/>
      <c r="C32" s="9">
        <v>17</v>
      </c>
    </row>
    <row r="33" spans="1:3">
      <c r="A33" s="103" t="s">
        <v>28</v>
      </c>
      <c r="B33" s="104"/>
      <c r="C33" s="10">
        <f>C32*$J$3</f>
        <v>1.7000000000000002</v>
      </c>
    </row>
    <row r="34" spans="1:3">
      <c r="A34" s="103" t="s">
        <v>29</v>
      </c>
      <c r="B34" s="104"/>
      <c r="C34" s="16">
        <v>40</v>
      </c>
    </row>
    <row r="35" spans="1:3" ht="15.95" thickBot="1">
      <c r="A35" s="103" t="s">
        <v>30</v>
      </c>
      <c r="B35" s="104"/>
      <c r="C35" s="11">
        <v>4.3</v>
      </c>
    </row>
    <row r="36" spans="1:3" ht="15.95" thickBot="1">
      <c r="A36" s="13" t="s">
        <v>31</v>
      </c>
      <c r="B36" s="14"/>
      <c r="C36" s="15">
        <f>(C32+C33)*C34*C35</f>
        <v>3216.4</v>
      </c>
    </row>
    <row r="37" spans="1:3" ht="15.95" thickBot="1"/>
    <row r="38" spans="1:3" ht="15.95" thickBot="1">
      <c r="A38" s="111" t="s">
        <v>24</v>
      </c>
      <c r="B38" s="112"/>
      <c r="C38" s="112"/>
    </row>
    <row r="39" spans="1:3">
      <c r="A39" s="109" t="s">
        <v>27</v>
      </c>
      <c r="B39" s="110"/>
      <c r="C39" s="9">
        <v>15</v>
      </c>
    </row>
    <row r="40" spans="1:3">
      <c r="A40" s="103" t="s">
        <v>28</v>
      </c>
      <c r="B40" s="104"/>
      <c r="C40" s="10">
        <f>C39*$J$3</f>
        <v>1.5</v>
      </c>
    </row>
    <row r="41" spans="1:3">
      <c r="A41" s="103" t="s">
        <v>29</v>
      </c>
      <c r="B41" s="104"/>
      <c r="C41" s="16">
        <v>20</v>
      </c>
    </row>
    <row r="42" spans="1:3" ht="15.95" thickBot="1">
      <c r="A42" s="103" t="s">
        <v>30</v>
      </c>
      <c r="B42" s="104"/>
      <c r="C42" s="11">
        <v>4.3</v>
      </c>
    </row>
    <row r="43" spans="1:3" ht="15.95" thickBot="1">
      <c r="A43" s="13" t="s">
        <v>31</v>
      </c>
      <c r="B43" s="14"/>
      <c r="C43" s="15">
        <f>(C39+C40)*C41*C42</f>
        <v>1419</v>
      </c>
    </row>
  </sheetData>
  <mergeCells count="32">
    <mergeCell ref="A42:B42"/>
    <mergeCell ref="A27:B27"/>
    <mergeCell ref="A28:B28"/>
    <mergeCell ref="A31:C31"/>
    <mergeCell ref="A32:B32"/>
    <mergeCell ref="A33:B33"/>
    <mergeCell ref="A34:B34"/>
    <mergeCell ref="A35:B35"/>
    <mergeCell ref="A38:C38"/>
    <mergeCell ref="A39:B39"/>
    <mergeCell ref="A40:B40"/>
    <mergeCell ref="A41:B41"/>
    <mergeCell ref="F1:H1"/>
    <mergeCell ref="A10:C10"/>
    <mergeCell ref="A17:C17"/>
    <mergeCell ref="A24:C24"/>
    <mergeCell ref="A25:B25"/>
    <mergeCell ref="A11:B11"/>
    <mergeCell ref="A12:B12"/>
    <mergeCell ref="A13:B13"/>
    <mergeCell ref="A3:C3"/>
    <mergeCell ref="A4:B4"/>
    <mergeCell ref="A5:B5"/>
    <mergeCell ref="A6:B6"/>
    <mergeCell ref="A7:B7"/>
    <mergeCell ref="F3:I3"/>
    <mergeCell ref="A26:B26"/>
    <mergeCell ref="A20:B20"/>
    <mergeCell ref="A21:B21"/>
    <mergeCell ref="A14:B14"/>
    <mergeCell ref="A18:B18"/>
    <mergeCell ref="A19:B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4222-B686-4978-9E94-DF9B38154472}">
  <sheetPr>
    <tabColor theme="4" tint="0.39997558519241921"/>
  </sheetPr>
  <dimension ref="A1:L13"/>
  <sheetViews>
    <sheetView workbookViewId="0">
      <selection activeCell="C4" sqref="C4"/>
    </sheetView>
  </sheetViews>
  <sheetFormatPr defaultColWidth="8.85546875" defaultRowHeight="15"/>
  <cols>
    <col min="1" max="1" width="20.28515625" customWidth="1"/>
    <col min="2" max="2" width="9.140625" customWidth="1"/>
    <col min="3" max="3" width="9.42578125" bestFit="1" customWidth="1"/>
    <col min="4" max="4" width="12.7109375" bestFit="1" customWidth="1"/>
    <col min="5" max="5" width="13.140625" customWidth="1"/>
    <col min="6" max="6" width="12.28515625" bestFit="1" customWidth="1"/>
  </cols>
  <sheetData>
    <row r="1" spans="1:12" ht="20.100000000000001" thickBot="1">
      <c r="A1" s="61" t="s">
        <v>32</v>
      </c>
      <c r="B1" s="61"/>
      <c r="I1" s="107" t="s">
        <v>1</v>
      </c>
      <c r="J1" s="108"/>
      <c r="K1" s="108"/>
      <c r="L1" s="7"/>
    </row>
    <row r="2" spans="1:12" ht="15.95" thickBot="1"/>
    <row r="3" spans="1:12" ht="33" thickBot="1">
      <c r="A3" s="71" t="s">
        <v>33</v>
      </c>
      <c r="B3" s="72" t="s">
        <v>34</v>
      </c>
      <c r="C3" s="73" t="s">
        <v>35</v>
      </c>
      <c r="D3" s="73" t="s">
        <v>36</v>
      </c>
      <c r="E3" s="74" t="s">
        <v>28</v>
      </c>
      <c r="F3" s="75" t="s">
        <v>37</v>
      </c>
    </row>
    <row r="4" spans="1:12">
      <c r="A4" s="76" t="s">
        <v>38</v>
      </c>
      <c r="B4" s="84">
        <v>27</v>
      </c>
      <c r="C4" s="85">
        <v>40</v>
      </c>
      <c r="D4" s="77">
        <f>B4*C4*52</f>
        <v>56160</v>
      </c>
      <c r="E4" s="77">
        <f>D4*'Teacher Data'!$J$3</f>
        <v>5616</v>
      </c>
      <c r="F4" s="78">
        <f>D4+E4</f>
        <v>61776</v>
      </c>
    </row>
    <row r="5" spans="1:12">
      <c r="A5" s="45" t="s">
        <v>39</v>
      </c>
      <c r="B5" s="86">
        <v>22</v>
      </c>
      <c r="C5" s="87">
        <v>40</v>
      </c>
      <c r="D5" s="21">
        <f t="shared" ref="D5:D7" si="0">B5*C5*52</f>
        <v>45760</v>
      </c>
      <c r="E5" s="21">
        <f>D5*'Teacher Data'!$J$3</f>
        <v>4576</v>
      </c>
      <c r="F5" s="24">
        <f t="shared" ref="F5:F7" si="1">D5+E5</f>
        <v>50336</v>
      </c>
    </row>
    <row r="6" spans="1:12">
      <c r="A6" s="45" t="s">
        <v>40</v>
      </c>
      <c r="B6" s="86">
        <v>15</v>
      </c>
      <c r="C6" s="87">
        <v>40</v>
      </c>
      <c r="D6" s="21">
        <f t="shared" si="0"/>
        <v>31200</v>
      </c>
      <c r="E6" s="21">
        <f>D6*'Teacher Data'!$J$3</f>
        <v>3120</v>
      </c>
      <c r="F6" s="24">
        <f t="shared" si="1"/>
        <v>34320</v>
      </c>
    </row>
    <row r="7" spans="1:12">
      <c r="A7" s="45" t="s">
        <v>41</v>
      </c>
      <c r="B7" s="86">
        <v>15</v>
      </c>
      <c r="C7" s="87">
        <v>20</v>
      </c>
      <c r="D7" s="21">
        <f t="shared" si="0"/>
        <v>15600</v>
      </c>
      <c r="E7" s="21">
        <f>D7*'Teacher Data'!$J$3</f>
        <v>1560</v>
      </c>
      <c r="F7" s="24">
        <f t="shared" si="1"/>
        <v>17160</v>
      </c>
    </row>
    <row r="8" spans="1:12">
      <c r="A8" s="70" t="s">
        <v>42</v>
      </c>
      <c r="B8" s="88"/>
      <c r="C8" s="87"/>
      <c r="D8" s="21"/>
      <c r="E8" s="21"/>
      <c r="F8" s="24"/>
    </row>
    <row r="9" spans="1:12">
      <c r="A9" s="70" t="s">
        <v>42</v>
      </c>
      <c r="B9" s="88"/>
      <c r="C9" s="87"/>
      <c r="D9" s="21"/>
      <c r="E9" s="21"/>
      <c r="F9" s="24"/>
    </row>
    <row r="10" spans="1:12">
      <c r="A10" s="70" t="s">
        <v>42</v>
      </c>
      <c r="B10" s="88"/>
      <c r="C10" s="87"/>
      <c r="D10" s="21"/>
      <c r="E10" s="21"/>
      <c r="F10" s="24"/>
    </row>
    <row r="11" spans="1:12">
      <c r="A11" s="70" t="s">
        <v>42</v>
      </c>
      <c r="B11" s="88"/>
      <c r="C11" s="87"/>
      <c r="D11" s="21"/>
      <c r="E11" s="21"/>
      <c r="F11" s="24"/>
    </row>
    <row r="12" spans="1:12" ht="15.95" thickBot="1">
      <c r="A12" s="79" t="s">
        <v>42</v>
      </c>
      <c r="B12" s="89"/>
      <c r="C12" s="90"/>
      <c r="D12" s="80"/>
      <c r="E12" s="80"/>
      <c r="F12" s="26"/>
    </row>
    <row r="13" spans="1:12" ht="15.95" thickBot="1">
      <c r="A13" s="81" t="s">
        <v>43</v>
      </c>
      <c r="B13" s="82"/>
      <c r="C13" s="116"/>
      <c r="D13" s="117"/>
      <c r="E13" s="117"/>
      <c r="F13" s="83">
        <f>SUM(F4:F11)</f>
        <v>163592</v>
      </c>
    </row>
  </sheetData>
  <mergeCells count="2">
    <mergeCell ref="C13:E13"/>
    <mergeCell ref="I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AA41-575C-4F47-AE2D-A14F31203B55}">
  <sheetPr>
    <tabColor theme="4" tint="0.39997558519241921"/>
  </sheetPr>
  <dimension ref="A1:O76"/>
  <sheetViews>
    <sheetView topLeftCell="A46" workbookViewId="0">
      <selection activeCell="I25" sqref="I25"/>
    </sheetView>
  </sheetViews>
  <sheetFormatPr defaultColWidth="8.85546875" defaultRowHeight="15"/>
  <cols>
    <col min="2" max="2" width="15.42578125" customWidth="1"/>
    <col min="3" max="4" width="12.85546875" customWidth="1"/>
    <col min="5" max="5" width="12" customWidth="1"/>
    <col min="6" max="6" width="11.28515625" bestFit="1" customWidth="1"/>
    <col min="7" max="14" width="11" bestFit="1" customWidth="1"/>
    <col min="15" max="15" width="12.28515625" bestFit="1" customWidth="1"/>
  </cols>
  <sheetData>
    <row r="1" spans="1:15" ht="20.100000000000001" thickBot="1">
      <c r="A1" s="61" t="s">
        <v>44</v>
      </c>
      <c r="B1" s="62"/>
      <c r="G1" s="107" t="s">
        <v>1</v>
      </c>
      <c r="H1" s="108"/>
      <c r="I1" s="108"/>
      <c r="J1" s="7"/>
    </row>
    <row r="2" spans="1:15" ht="15.95" thickBot="1"/>
    <row r="3" spans="1:15" ht="48.95" thickBot="1">
      <c r="A3" s="127" t="s">
        <v>45</v>
      </c>
      <c r="B3" s="128"/>
      <c r="C3" s="27" t="s">
        <v>46</v>
      </c>
      <c r="D3" s="27" t="s">
        <v>47</v>
      </c>
      <c r="E3" s="28" t="s">
        <v>48</v>
      </c>
    </row>
    <row r="4" spans="1:15">
      <c r="A4" s="129" t="s">
        <v>49</v>
      </c>
      <c r="B4" s="130"/>
      <c r="C4" s="58">
        <f>'Classroom Data'!D26</f>
        <v>1482</v>
      </c>
      <c r="D4" s="19">
        <v>4</v>
      </c>
      <c r="E4" s="20">
        <v>8</v>
      </c>
    </row>
    <row r="5" spans="1:15">
      <c r="A5" s="103" t="s">
        <v>50</v>
      </c>
      <c r="B5" s="104"/>
      <c r="C5" s="59">
        <f>'Classroom Data'!D51</f>
        <v>1482</v>
      </c>
      <c r="D5" s="1">
        <v>4</v>
      </c>
      <c r="E5" s="17">
        <v>8</v>
      </c>
    </row>
    <row r="6" spans="1:15">
      <c r="A6" s="103" t="s">
        <v>51</v>
      </c>
      <c r="B6" s="104"/>
      <c r="C6" s="59">
        <f>'Classroom Data'!D76</f>
        <v>1105</v>
      </c>
      <c r="D6" s="1">
        <v>4</v>
      </c>
      <c r="E6" s="17">
        <v>12</v>
      </c>
    </row>
    <row r="7" spans="1:15">
      <c r="A7" s="103" t="s">
        <v>52</v>
      </c>
      <c r="B7" s="104"/>
      <c r="C7" s="59">
        <f>'Classroom Data'!D101</f>
        <v>1105</v>
      </c>
      <c r="D7" s="1">
        <v>8</v>
      </c>
      <c r="E7" s="17">
        <v>16</v>
      </c>
    </row>
    <row r="8" spans="1:15">
      <c r="A8" s="103" t="s">
        <v>53</v>
      </c>
      <c r="B8" s="104"/>
      <c r="C8" s="59">
        <f>'Classroom Data'!D126</f>
        <v>1105</v>
      </c>
      <c r="D8" s="1">
        <v>10</v>
      </c>
      <c r="E8" s="17">
        <v>20</v>
      </c>
    </row>
    <row r="9" spans="1:15" ht="15.95" thickBot="1">
      <c r="A9" s="105" t="s">
        <v>54</v>
      </c>
      <c r="B9" s="106"/>
      <c r="C9" s="60">
        <f>'Classroom Data'!D151</f>
        <v>780</v>
      </c>
      <c r="D9" s="18">
        <v>15</v>
      </c>
      <c r="E9" s="12">
        <v>30</v>
      </c>
    </row>
    <row r="10" spans="1:15" ht="15.95" thickBot="1"/>
    <row r="11" spans="1:15">
      <c r="A11" s="125"/>
      <c r="B11" s="126"/>
      <c r="C11" s="122" t="str">
        <f>A4</f>
        <v>0-12 months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23"/>
    </row>
    <row r="12" spans="1:15">
      <c r="A12" s="131" t="s">
        <v>55</v>
      </c>
      <c r="B12" s="132"/>
      <c r="C12" s="93" t="s">
        <v>56</v>
      </c>
      <c r="D12" s="93" t="s">
        <v>57</v>
      </c>
      <c r="E12" s="93" t="s">
        <v>58</v>
      </c>
      <c r="F12" s="93" t="s">
        <v>59</v>
      </c>
      <c r="G12" s="93" t="s">
        <v>60</v>
      </c>
      <c r="H12" s="93" t="s">
        <v>61</v>
      </c>
      <c r="I12" s="93" t="s">
        <v>62</v>
      </c>
      <c r="J12" s="93" t="s">
        <v>63</v>
      </c>
      <c r="K12" s="93" t="s">
        <v>64</v>
      </c>
      <c r="L12" s="93" t="s">
        <v>65</v>
      </c>
      <c r="M12" s="93" t="s">
        <v>66</v>
      </c>
      <c r="N12" s="93" t="s">
        <v>67</v>
      </c>
      <c r="O12" s="29" t="s">
        <v>68</v>
      </c>
    </row>
    <row r="13" spans="1:15">
      <c r="A13" s="120" t="s">
        <v>69</v>
      </c>
      <c r="B13" s="121"/>
      <c r="C13" s="92">
        <v>3</v>
      </c>
      <c r="D13" s="92">
        <v>3</v>
      </c>
      <c r="E13" s="92">
        <v>3</v>
      </c>
      <c r="F13" s="92">
        <v>4</v>
      </c>
      <c r="G13" s="92">
        <v>4</v>
      </c>
      <c r="H13" s="92">
        <v>4</v>
      </c>
      <c r="I13" s="92">
        <v>4</v>
      </c>
      <c r="J13" s="92">
        <v>4</v>
      </c>
      <c r="K13" s="92">
        <v>4</v>
      </c>
      <c r="L13" s="92">
        <v>4</v>
      </c>
      <c r="M13" s="92">
        <v>4</v>
      </c>
      <c r="N13" s="92">
        <v>4</v>
      </c>
      <c r="O13" s="30">
        <v>4</v>
      </c>
    </row>
    <row r="14" spans="1:15">
      <c r="A14" s="120" t="s">
        <v>70</v>
      </c>
      <c r="B14" s="121"/>
      <c r="C14" s="21">
        <f>$C$4*C13</f>
        <v>4446</v>
      </c>
      <c r="D14" s="21">
        <f t="shared" ref="D14:N14" si="0">$C$4*D13</f>
        <v>4446</v>
      </c>
      <c r="E14" s="21">
        <f t="shared" si="0"/>
        <v>4446</v>
      </c>
      <c r="F14" s="21">
        <f t="shared" si="0"/>
        <v>5928</v>
      </c>
      <c r="G14" s="21">
        <f t="shared" si="0"/>
        <v>5928</v>
      </c>
      <c r="H14" s="21">
        <f t="shared" si="0"/>
        <v>5928</v>
      </c>
      <c r="I14" s="21">
        <f t="shared" si="0"/>
        <v>5928</v>
      </c>
      <c r="J14" s="21">
        <f t="shared" si="0"/>
        <v>5928</v>
      </c>
      <c r="K14" s="21">
        <f t="shared" si="0"/>
        <v>5928</v>
      </c>
      <c r="L14" s="21">
        <f t="shared" si="0"/>
        <v>5928</v>
      </c>
      <c r="M14" s="21">
        <f t="shared" si="0"/>
        <v>5928</v>
      </c>
      <c r="N14" s="21">
        <f t="shared" si="0"/>
        <v>5928</v>
      </c>
      <c r="O14" s="24">
        <f>SUM(C14:N14)</f>
        <v>66690</v>
      </c>
    </row>
    <row r="15" spans="1:15">
      <c r="A15" s="120" t="s">
        <v>71</v>
      </c>
      <c r="B15" s="121"/>
      <c r="C15" s="1">
        <f>IF(C13=0,0,ROUNDUP(C13/$D$4,0))</f>
        <v>1</v>
      </c>
      <c r="D15" s="1">
        <f t="shared" ref="D15:N15" si="1">IF(D13=0,0,ROUNDUP(D13/$D$4,0))</f>
        <v>1</v>
      </c>
      <c r="E15" s="1">
        <f t="shared" si="1"/>
        <v>1</v>
      </c>
      <c r="F15" s="1">
        <f t="shared" si="1"/>
        <v>1</v>
      </c>
      <c r="G15" s="1">
        <f t="shared" si="1"/>
        <v>1</v>
      </c>
      <c r="H15" s="1">
        <f t="shared" si="1"/>
        <v>1</v>
      </c>
      <c r="I15" s="1">
        <f t="shared" si="1"/>
        <v>1</v>
      </c>
      <c r="J15" s="1">
        <f t="shared" si="1"/>
        <v>1</v>
      </c>
      <c r="K15" s="1">
        <f t="shared" si="1"/>
        <v>1</v>
      </c>
      <c r="L15" s="1">
        <f t="shared" si="1"/>
        <v>1</v>
      </c>
      <c r="M15" s="1">
        <f t="shared" si="1"/>
        <v>1</v>
      </c>
      <c r="N15" s="1">
        <f t="shared" si="1"/>
        <v>1</v>
      </c>
      <c r="O15" s="17"/>
    </row>
    <row r="16" spans="1:15" ht="15.95" thickBot="1">
      <c r="A16" s="123" t="s">
        <v>72</v>
      </c>
      <c r="B16" s="124"/>
      <c r="C16" s="38">
        <f>C15*'Teacher Data'!$C$8</f>
        <v>3027.2</v>
      </c>
      <c r="D16" s="38">
        <f>D15*'Teacher Data'!$C$8</f>
        <v>3027.2</v>
      </c>
      <c r="E16" s="38">
        <f>E15*'Teacher Data'!$C$8</f>
        <v>3027.2</v>
      </c>
      <c r="F16" s="38">
        <f>F15*'Teacher Data'!$C$8</f>
        <v>3027.2</v>
      </c>
      <c r="G16" s="38">
        <f>G15*'Teacher Data'!$C$8</f>
        <v>3027.2</v>
      </c>
      <c r="H16" s="38">
        <f>H15*'Teacher Data'!$C$8</f>
        <v>3027.2</v>
      </c>
      <c r="I16" s="38">
        <f>I15*'Teacher Data'!$C$8</f>
        <v>3027.2</v>
      </c>
      <c r="J16" s="38">
        <f>J15*'Teacher Data'!$C$8</f>
        <v>3027.2</v>
      </c>
      <c r="K16" s="38">
        <f>K15*'Teacher Data'!$C$8</f>
        <v>3027.2</v>
      </c>
      <c r="L16" s="38">
        <f>L15*'Teacher Data'!$C$8</f>
        <v>3027.2</v>
      </c>
      <c r="M16" s="38">
        <f>M15*'Teacher Data'!$C$8</f>
        <v>3027.2</v>
      </c>
      <c r="N16" s="38">
        <f>N15*'Teacher Data'!$C$8</f>
        <v>3027.2</v>
      </c>
      <c r="O16" s="26">
        <f>SUM(C16:N16)</f>
        <v>36326.400000000001</v>
      </c>
    </row>
    <row r="17" spans="1:15">
      <c r="A17" s="109" t="s">
        <v>73</v>
      </c>
      <c r="B17" s="110"/>
      <c r="C17" s="39">
        <f>'Classroom Data'!$D$26+'Profit &amp; Loss'!$C$77/'Monthly Enrollment Forecast'!C74</f>
        <v>1580.9583333333333</v>
      </c>
      <c r="D17" s="39">
        <f>'Classroom Data'!$D$26+'Profit &amp; Loss'!$C$77/'Monthly Enrollment Forecast'!D74</f>
        <v>1580.9583333333333</v>
      </c>
      <c r="E17" s="39">
        <f>'Classroom Data'!$D$26+'Profit &amp; Loss'!$C$77/'Monthly Enrollment Forecast'!E74</f>
        <v>1580.9583333333333</v>
      </c>
      <c r="F17" s="39">
        <f>'Classroom Data'!$D$26+'Profit &amp; Loss'!$C$77/'Monthly Enrollment Forecast'!F74</f>
        <v>1565.3333333333333</v>
      </c>
      <c r="G17" s="39">
        <f>'Classroom Data'!$D$26+'Profit &amp; Loss'!$C$77/'Monthly Enrollment Forecast'!G74</f>
        <v>1559.2357723577236</v>
      </c>
      <c r="H17" s="39">
        <f>'Classroom Data'!$D$26+'Profit &amp; Loss'!$C$77/'Monthly Enrollment Forecast'!H74</f>
        <v>1557.3968253968253</v>
      </c>
      <c r="I17" s="39">
        <f>'Classroom Data'!$D$26+'Profit &amp; Loss'!$C$77/'Monthly Enrollment Forecast'!I74</f>
        <v>1552.3703703703704</v>
      </c>
      <c r="J17" s="39">
        <f>'Classroom Data'!$D$26+'Profit &amp; Loss'!$C$77/'Monthly Enrollment Forecast'!J74</f>
        <v>1536.5977011494253</v>
      </c>
      <c r="K17" s="39">
        <f>'Classroom Data'!$D$26+'Profit &amp; Loss'!$C$77/'Monthly Enrollment Forecast'!K74</f>
        <v>1533.0752688172042</v>
      </c>
      <c r="L17" s="39">
        <f>'Classroom Data'!$D$26+'Profit &amp; Loss'!$C$77/'Monthly Enrollment Forecast'!L74</f>
        <v>1531.4791666666667</v>
      </c>
      <c r="M17" s="39">
        <f>'Classroom Data'!$D$26+'Profit &amp; Loss'!$C$77/'Monthly Enrollment Forecast'!M74</f>
        <v>1531.4791666666667</v>
      </c>
      <c r="N17" s="39">
        <f>'Classroom Data'!$D$26+'Profit &amp; Loss'!$C$77/'Monthly Enrollment Forecast'!N74</f>
        <v>1531.4791666666667</v>
      </c>
    </row>
    <row r="18" spans="1:15" ht="15.95" thickBot="1">
      <c r="A18" s="105" t="s">
        <v>74</v>
      </c>
      <c r="B18" s="106"/>
      <c r="C18" s="25">
        <f>C16/C13+'Profit &amp; Loss'!$C$78/'Monthly Enrollment Forecast'!$C$74</f>
        <v>2200.989583333333</v>
      </c>
      <c r="D18" s="25">
        <f>D16/D13+'Profit &amp; Loss'!$C$78/'Monthly Enrollment Forecast'!$C$74</f>
        <v>2200.989583333333</v>
      </c>
      <c r="E18" s="25">
        <f>E16/E13+'Profit &amp; Loss'!$C$78/'Monthly Enrollment Forecast'!$C$74</f>
        <v>2200.989583333333</v>
      </c>
      <c r="F18" s="25">
        <f>F16/F13+'Profit &amp; Loss'!$C$78/'Monthly Enrollment Forecast'!$C$74</f>
        <v>1948.7229166666666</v>
      </c>
      <c r="G18" s="25">
        <f>G16/G13+'Profit &amp; Loss'!$C$78/'Monthly Enrollment Forecast'!$C$74</f>
        <v>1948.7229166666666</v>
      </c>
      <c r="H18" s="25">
        <f>H16/H13+'Profit &amp; Loss'!$C$78/'Monthly Enrollment Forecast'!$C$74</f>
        <v>1948.7229166666666</v>
      </c>
      <c r="I18" s="25">
        <f>I16/I13+'Profit &amp; Loss'!$C$78/'Monthly Enrollment Forecast'!$C$74</f>
        <v>1948.7229166666666</v>
      </c>
      <c r="J18" s="25">
        <f>J16/J13+'Profit &amp; Loss'!$C$78/'Monthly Enrollment Forecast'!$C$74</f>
        <v>1948.7229166666666</v>
      </c>
      <c r="K18" s="25">
        <f>K16/K13+'Profit &amp; Loss'!$C$78/'Monthly Enrollment Forecast'!$C$74</f>
        <v>1948.7229166666666</v>
      </c>
      <c r="L18" s="25">
        <f>L16/L13+'Profit &amp; Loss'!$C$78/'Monthly Enrollment Forecast'!$C$74</f>
        <v>1948.7229166666666</v>
      </c>
      <c r="M18" s="25">
        <f>M16/M13+'Profit &amp; Loss'!$C$78/'Monthly Enrollment Forecast'!$C$74</f>
        <v>1948.7229166666666</v>
      </c>
      <c r="N18" s="25">
        <f>N16/N13+'Profit &amp; Loss'!$C$78/'Monthly Enrollment Forecast'!$C$74</f>
        <v>1948.7229166666666</v>
      </c>
    </row>
    <row r="19" spans="1:15" ht="15.95" thickBot="1">
      <c r="A19" s="118" t="s">
        <v>75</v>
      </c>
      <c r="B19" s="119"/>
      <c r="C19" s="40">
        <f>C17-C18</f>
        <v>-620.03124999999977</v>
      </c>
      <c r="D19" s="40">
        <f t="shared" ref="D19:N19" si="2">D17-D18</f>
        <v>-620.03124999999977</v>
      </c>
      <c r="E19" s="40">
        <f t="shared" si="2"/>
        <v>-620.03124999999977</v>
      </c>
      <c r="F19" s="40">
        <f t="shared" si="2"/>
        <v>-383.38958333333335</v>
      </c>
      <c r="G19" s="40">
        <f t="shared" si="2"/>
        <v>-389.48714430894302</v>
      </c>
      <c r="H19" s="40">
        <f t="shared" si="2"/>
        <v>-391.3260912698413</v>
      </c>
      <c r="I19" s="40">
        <f t="shared" si="2"/>
        <v>-396.35254629629617</v>
      </c>
      <c r="J19" s="40">
        <f t="shared" si="2"/>
        <v>-412.12521551724126</v>
      </c>
      <c r="K19" s="40">
        <f t="shared" si="2"/>
        <v>-415.64764784946237</v>
      </c>
      <c r="L19" s="40">
        <f t="shared" si="2"/>
        <v>-417.24374999999986</v>
      </c>
      <c r="M19" s="40">
        <f t="shared" si="2"/>
        <v>-417.24374999999986</v>
      </c>
      <c r="N19" s="40">
        <f t="shared" si="2"/>
        <v>-417.24374999999986</v>
      </c>
    </row>
    <row r="20" spans="1:15" ht="15.95" thickBot="1"/>
    <row r="21" spans="1:15">
      <c r="A21" s="125"/>
      <c r="B21" s="126"/>
      <c r="C21" s="122" t="s">
        <v>50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23"/>
    </row>
    <row r="22" spans="1:15">
      <c r="A22" s="131" t="s">
        <v>55</v>
      </c>
      <c r="B22" s="132"/>
      <c r="C22" s="93" t="s">
        <v>56</v>
      </c>
      <c r="D22" s="93" t="s">
        <v>57</v>
      </c>
      <c r="E22" s="93" t="s">
        <v>58</v>
      </c>
      <c r="F22" s="93" t="s">
        <v>59</v>
      </c>
      <c r="G22" s="93" t="s">
        <v>60</v>
      </c>
      <c r="H22" s="93" t="s">
        <v>61</v>
      </c>
      <c r="I22" s="93" t="s">
        <v>62</v>
      </c>
      <c r="J22" s="93" t="s">
        <v>63</v>
      </c>
      <c r="K22" s="93" t="s">
        <v>64</v>
      </c>
      <c r="L22" s="93" t="s">
        <v>65</v>
      </c>
      <c r="M22" s="93" t="s">
        <v>66</v>
      </c>
      <c r="N22" s="93" t="s">
        <v>67</v>
      </c>
      <c r="O22" s="29" t="s">
        <v>68</v>
      </c>
    </row>
    <row r="23" spans="1:15">
      <c r="A23" s="120" t="s">
        <v>69</v>
      </c>
      <c r="B23" s="121"/>
      <c r="C23" s="92">
        <v>5</v>
      </c>
      <c r="D23" s="92">
        <v>5</v>
      </c>
      <c r="E23" s="92">
        <v>5</v>
      </c>
      <c r="F23" s="92">
        <v>6</v>
      </c>
      <c r="G23" s="92">
        <v>7</v>
      </c>
      <c r="H23" s="92">
        <v>8</v>
      </c>
      <c r="I23" s="92">
        <v>9</v>
      </c>
      <c r="J23" s="92">
        <v>10</v>
      </c>
      <c r="K23" s="92">
        <v>11</v>
      </c>
      <c r="L23" s="92">
        <v>12</v>
      </c>
      <c r="M23" s="92">
        <v>12</v>
      </c>
      <c r="N23" s="92">
        <v>12</v>
      </c>
      <c r="O23" s="30"/>
    </row>
    <row r="24" spans="1:15">
      <c r="A24" s="120" t="s">
        <v>70</v>
      </c>
      <c r="B24" s="121"/>
      <c r="C24" s="21">
        <f>$C$5*C23</f>
        <v>7410</v>
      </c>
      <c r="D24" s="21">
        <f t="shared" ref="D24:N24" si="3">$C$5*D23</f>
        <v>7410</v>
      </c>
      <c r="E24" s="21">
        <f t="shared" si="3"/>
        <v>7410</v>
      </c>
      <c r="F24" s="21">
        <f t="shared" si="3"/>
        <v>8892</v>
      </c>
      <c r="G24" s="21">
        <f t="shared" si="3"/>
        <v>10374</v>
      </c>
      <c r="H24" s="21">
        <f t="shared" si="3"/>
        <v>11856</v>
      </c>
      <c r="I24" s="21">
        <f t="shared" si="3"/>
        <v>13338</v>
      </c>
      <c r="J24" s="21">
        <f t="shared" si="3"/>
        <v>14820</v>
      </c>
      <c r="K24" s="21">
        <f t="shared" si="3"/>
        <v>16302</v>
      </c>
      <c r="L24" s="21">
        <f t="shared" si="3"/>
        <v>17784</v>
      </c>
      <c r="M24" s="21">
        <f t="shared" si="3"/>
        <v>17784</v>
      </c>
      <c r="N24" s="21">
        <f t="shared" si="3"/>
        <v>17784</v>
      </c>
      <c r="O24" s="24">
        <f>SUM(C24:N24)</f>
        <v>151164</v>
      </c>
    </row>
    <row r="25" spans="1:15">
      <c r="A25" s="120" t="s">
        <v>71</v>
      </c>
      <c r="B25" s="121"/>
      <c r="C25" s="1">
        <f>IF(C23=0,0,ROUNDUP(C23/$D$5,0))</f>
        <v>2</v>
      </c>
      <c r="D25" s="1">
        <f t="shared" ref="D25:N25" si="4">IF(D23=0,0,ROUNDUP(D23/$D$5,0))</f>
        <v>2</v>
      </c>
      <c r="E25" s="1">
        <f t="shared" si="4"/>
        <v>2</v>
      </c>
      <c r="F25" s="1">
        <f t="shared" si="4"/>
        <v>2</v>
      </c>
      <c r="G25" s="1">
        <f t="shared" si="4"/>
        <v>2</v>
      </c>
      <c r="H25" s="1">
        <f t="shared" si="4"/>
        <v>2</v>
      </c>
      <c r="I25" s="1">
        <f t="shared" si="4"/>
        <v>3</v>
      </c>
      <c r="J25" s="1">
        <f t="shared" si="4"/>
        <v>3</v>
      </c>
      <c r="K25" s="1">
        <f t="shared" si="4"/>
        <v>3</v>
      </c>
      <c r="L25" s="1">
        <f t="shared" si="4"/>
        <v>3</v>
      </c>
      <c r="M25" s="1">
        <f t="shared" si="4"/>
        <v>3</v>
      </c>
      <c r="N25" s="1">
        <f t="shared" si="4"/>
        <v>3</v>
      </c>
      <c r="O25" s="17"/>
    </row>
    <row r="26" spans="1:15" ht="15.95" thickBot="1">
      <c r="A26" s="133" t="s">
        <v>72</v>
      </c>
      <c r="B26" s="134"/>
      <c r="C26" s="25">
        <f>C25*'Teacher Data'!$C$15</f>
        <v>5676</v>
      </c>
      <c r="D26" s="25">
        <f>D25*'Teacher Data'!$C$15</f>
        <v>5676</v>
      </c>
      <c r="E26" s="25">
        <f>E25*'Teacher Data'!$C$15</f>
        <v>5676</v>
      </c>
      <c r="F26" s="25">
        <f>F25*'Teacher Data'!$C$15</f>
        <v>5676</v>
      </c>
      <c r="G26" s="25">
        <f>G25*'Teacher Data'!$C$15</f>
        <v>5676</v>
      </c>
      <c r="H26" s="25">
        <f>H25*'Teacher Data'!$C$15</f>
        <v>5676</v>
      </c>
      <c r="I26" s="25">
        <f>I25*'Teacher Data'!$C$15</f>
        <v>8514</v>
      </c>
      <c r="J26" s="25">
        <f>J25*'Teacher Data'!$C$15</f>
        <v>8514</v>
      </c>
      <c r="K26" s="25">
        <f>K25*'Teacher Data'!$C$15</f>
        <v>8514</v>
      </c>
      <c r="L26" s="25">
        <f>L25*'Teacher Data'!$C$15</f>
        <v>8514</v>
      </c>
      <c r="M26" s="25">
        <f>M25*'Teacher Data'!$C$15</f>
        <v>8514</v>
      </c>
      <c r="N26" s="25">
        <f>N25*'Teacher Data'!$C$15</f>
        <v>8514</v>
      </c>
      <c r="O26" s="26">
        <f>SUM(C26:N26)</f>
        <v>85140</v>
      </c>
    </row>
    <row r="27" spans="1:15">
      <c r="A27" s="109" t="s">
        <v>73</v>
      </c>
      <c r="B27" s="110"/>
      <c r="C27" s="39">
        <f>'Classroom Data'!$D$51+'Profit &amp; Loss'!$C$77/'Monthly Enrollment Forecast'!C74</f>
        <v>1580.9583333333333</v>
      </c>
      <c r="D27" s="39">
        <f>'Classroom Data'!$D$51+'Profit &amp; Loss'!$C$77/'Monthly Enrollment Forecast'!D74</f>
        <v>1580.9583333333333</v>
      </c>
      <c r="E27" s="39">
        <f>'Classroom Data'!$D$51+'Profit &amp; Loss'!$C$77/'Monthly Enrollment Forecast'!E74</f>
        <v>1580.9583333333333</v>
      </c>
      <c r="F27" s="39">
        <f>'Classroom Data'!$D$51+'Profit &amp; Loss'!$C$77/'Monthly Enrollment Forecast'!F74</f>
        <v>1565.3333333333333</v>
      </c>
      <c r="G27" s="39">
        <f>'Classroom Data'!$D$51+'Profit &amp; Loss'!$C$77/'Monthly Enrollment Forecast'!G74</f>
        <v>1559.2357723577236</v>
      </c>
      <c r="H27" s="39">
        <f>'Classroom Data'!$D$51+'Profit &amp; Loss'!$C$77/'Monthly Enrollment Forecast'!H74</f>
        <v>1557.3968253968253</v>
      </c>
      <c r="I27" s="39">
        <f>'Classroom Data'!$D$51+'Profit &amp; Loss'!$C$77/'Monthly Enrollment Forecast'!I74</f>
        <v>1552.3703703703704</v>
      </c>
      <c r="J27" s="39">
        <f>'Classroom Data'!$D$51+'Profit &amp; Loss'!$C$77/'Monthly Enrollment Forecast'!J74</f>
        <v>1536.5977011494253</v>
      </c>
      <c r="K27" s="39">
        <f>'Classroom Data'!$D$51+'Profit &amp; Loss'!$C$77/'Monthly Enrollment Forecast'!K74</f>
        <v>1533.0752688172042</v>
      </c>
      <c r="L27" s="39">
        <f>'Classroom Data'!$D$51+'Profit &amp; Loss'!$C$77/'Monthly Enrollment Forecast'!L74</f>
        <v>1531.4791666666667</v>
      </c>
      <c r="M27" s="39">
        <f>'Classroom Data'!$D$51+'Profit &amp; Loss'!$C$77/'Monthly Enrollment Forecast'!M74</f>
        <v>1531.4791666666667</v>
      </c>
      <c r="N27" s="39">
        <f>'Classroom Data'!$D$51+'Profit &amp; Loss'!$C$77/'Monthly Enrollment Forecast'!N74</f>
        <v>1531.4791666666667</v>
      </c>
    </row>
    <row r="28" spans="1:15" ht="15.95" thickBot="1">
      <c r="A28" s="105" t="s">
        <v>74</v>
      </c>
      <c r="B28" s="106"/>
      <c r="C28" s="25">
        <f>C26/C23+'Profit &amp; Loss'!$C$78/'Monthly Enrollment Forecast'!C74</f>
        <v>2327.1229166666667</v>
      </c>
      <c r="D28" s="25">
        <f>D26/D23+'Profit &amp; Loss'!$C$78/'Monthly Enrollment Forecast'!D74</f>
        <v>2327.1229166666667</v>
      </c>
      <c r="E28" s="25">
        <f>E26/E23+'Profit &amp; Loss'!$C$78/'Monthly Enrollment Forecast'!E74</f>
        <v>2327.1229166666667</v>
      </c>
      <c r="F28" s="25">
        <f>F26/F23+'Profit &amp; Loss'!$C$78/'Monthly Enrollment Forecast'!F74</f>
        <v>1949.7245614035087</v>
      </c>
      <c r="G28" s="25">
        <f>G26/G23+'Profit &amp; Loss'!$C$78/'Monthly Enrollment Forecast'!G74</f>
        <v>1741.138443670151</v>
      </c>
      <c r="H28" s="25">
        <f>H26/H23+'Profit &amp; Loss'!$C$78/'Monthly Enrollment Forecast'!H74</f>
        <v>1617.6317460317459</v>
      </c>
      <c r="I28" s="25">
        <f>I26/I23+'Profit &amp; Loss'!$C$78/'Monthly Enrollment Forecast'!I74</f>
        <v>1793.5896296296296</v>
      </c>
      <c r="J28" s="25">
        <f>J26/J23+'Profit &amp; Loss'!$C$78/'Monthly Enrollment Forecast'!J74</f>
        <v>1509.0126436781609</v>
      </c>
      <c r="K28" s="25">
        <f>K26/K23+'Profit &amp; Loss'!$C$78/'Monthly Enrollment Forecast'!K74</f>
        <v>1389.1860215053762</v>
      </c>
      <c r="L28" s="25">
        <f>L26/L23+'Profit &amp; Loss'!$C$78/'Monthly Enrollment Forecast'!L74</f>
        <v>1305.4614583333332</v>
      </c>
      <c r="M28" s="25">
        <f>M26/M23+'Profit &amp; Loss'!$C$78/'Monthly Enrollment Forecast'!M74</f>
        <v>1305.4614583333332</v>
      </c>
      <c r="N28" s="25">
        <f>N26/N23+'Profit &amp; Loss'!$C$78/'Monthly Enrollment Forecast'!N74</f>
        <v>1305.4614583333332</v>
      </c>
    </row>
    <row r="29" spans="1:15" ht="15.95" thickBot="1">
      <c r="A29" s="118" t="s">
        <v>75</v>
      </c>
      <c r="B29" s="119"/>
      <c r="C29" s="40">
        <f>C27-C28</f>
        <v>-746.16458333333344</v>
      </c>
      <c r="D29" s="40">
        <f t="shared" ref="D29" si="5">D27-D28</f>
        <v>-746.16458333333344</v>
      </c>
      <c r="E29" s="40">
        <f t="shared" ref="E29" si="6">E27-E28</f>
        <v>-746.16458333333344</v>
      </c>
      <c r="F29" s="40">
        <f t="shared" ref="F29" si="7">F27-F28</f>
        <v>-384.39122807017543</v>
      </c>
      <c r="G29" s="40">
        <f t="shared" ref="G29" si="8">G27-G28</f>
        <v>-181.9026713124274</v>
      </c>
      <c r="H29" s="40">
        <f t="shared" ref="H29" si="9">H27-H28</f>
        <v>-60.234920634920627</v>
      </c>
      <c r="I29" s="40">
        <f t="shared" ref="I29" si="10">I27-I28</f>
        <v>-241.21925925925916</v>
      </c>
      <c r="J29" s="40">
        <f t="shared" ref="J29" si="11">J27-J28</f>
        <v>27.585057471264463</v>
      </c>
      <c r="K29" s="40">
        <f t="shared" ref="K29" si="12">K27-K28</f>
        <v>143.88924731182806</v>
      </c>
      <c r="L29" s="40">
        <f t="shared" ref="L29" si="13">L27-L28</f>
        <v>226.01770833333353</v>
      </c>
      <c r="M29" s="40">
        <f t="shared" ref="M29" si="14">M27-M28</f>
        <v>226.01770833333353</v>
      </c>
      <c r="N29" s="41">
        <f t="shared" ref="N29" si="15">N27-N28</f>
        <v>226.01770833333353</v>
      </c>
    </row>
    <row r="30" spans="1:15" ht="14.45" customHeight="1" thickBot="1"/>
    <row r="31" spans="1:15">
      <c r="A31" s="125"/>
      <c r="B31" s="126"/>
      <c r="C31" s="122" t="s">
        <v>51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23"/>
    </row>
    <row r="32" spans="1:15">
      <c r="A32" s="131" t="s">
        <v>55</v>
      </c>
      <c r="B32" s="132"/>
      <c r="C32" s="93" t="s">
        <v>56</v>
      </c>
      <c r="D32" s="93" t="s">
        <v>57</v>
      </c>
      <c r="E32" s="93" t="s">
        <v>58</v>
      </c>
      <c r="F32" s="93" t="s">
        <v>59</v>
      </c>
      <c r="G32" s="93" t="s">
        <v>60</v>
      </c>
      <c r="H32" s="93" t="s">
        <v>61</v>
      </c>
      <c r="I32" s="93" t="s">
        <v>62</v>
      </c>
      <c r="J32" s="93" t="s">
        <v>63</v>
      </c>
      <c r="K32" s="93" t="s">
        <v>64</v>
      </c>
      <c r="L32" s="93" t="s">
        <v>65</v>
      </c>
      <c r="M32" s="93" t="s">
        <v>66</v>
      </c>
      <c r="N32" s="93" t="s">
        <v>67</v>
      </c>
      <c r="O32" s="29" t="s">
        <v>68</v>
      </c>
    </row>
    <row r="33" spans="1:15">
      <c r="A33" s="120" t="s">
        <v>69</v>
      </c>
      <c r="B33" s="121"/>
      <c r="C33" s="92">
        <v>6</v>
      </c>
      <c r="D33" s="92">
        <v>6</v>
      </c>
      <c r="E33" s="92">
        <v>6</v>
      </c>
      <c r="F33" s="92">
        <v>7</v>
      </c>
      <c r="G33" s="92">
        <v>8</v>
      </c>
      <c r="H33" s="92">
        <v>8</v>
      </c>
      <c r="I33" s="92">
        <v>9</v>
      </c>
      <c r="J33" s="92">
        <v>10</v>
      </c>
      <c r="K33" s="92">
        <v>11</v>
      </c>
      <c r="L33" s="92">
        <v>12</v>
      </c>
      <c r="M33" s="92">
        <v>12</v>
      </c>
      <c r="N33" s="92">
        <v>12</v>
      </c>
      <c r="O33" s="30"/>
    </row>
    <row r="34" spans="1:15">
      <c r="A34" s="120" t="s">
        <v>70</v>
      </c>
      <c r="B34" s="121"/>
      <c r="C34" s="21">
        <f>$C$6*C33</f>
        <v>6630</v>
      </c>
      <c r="D34" s="21">
        <f t="shared" ref="D34:N34" si="16">$C$6*D33</f>
        <v>6630</v>
      </c>
      <c r="E34" s="21">
        <f t="shared" si="16"/>
        <v>6630</v>
      </c>
      <c r="F34" s="21">
        <f t="shared" si="16"/>
        <v>7735</v>
      </c>
      <c r="G34" s="21">
        <f t="shared" si="16"/>
        <v>8840</v>
      </c>
      <c r="H34" s="21">
        <f t="shared" si="16"/>
        <v>8840</v>
      </c>
      <c r="I34" s="21">
        <f t="shared" si="16"/>
        <v>9945</v>
      </c>
      <c r="J34" s="21">
        <f t="shared" si="16"/>
        <v>11050</v>
      </c>
      <c r="K34" s="21">
        <f t="shared" si="16"/>
        <v>12155</v>
      </c>
      <c r="L34" s="21">
        <f t="shared" si="16"/>
        <v>13260</v>
      </c>
      <c r="M34" s="21">
        <f t="shared" si="16"/>
        <v>13260</v>
      </c>
      <c r="N34" s="21">
        <f t="shared" si="16"/>
        <v>13260</v>
      </c>
      <c r="O34" s="24">
        <f>SUM(C34:N34)</f>
        <v>118235</v>
      </c>
    </row>
    <row r="35" spans="1:15">
      <c r="A35" s="120" t="s">
        <v>71</v>
      </c>
      <c r="B35" s="121"/>
      <c r="C35" s="1">
        <f>IF(C33=0,0,ROUNDUP(C33/$D$6,0))</f>
        <v>2</v>
      </c>
      <c r="D35" s="1">
        <f t="shared" ref="D35:N35" si="17">IF(D33=0,0,ROUNDUP(D33/$D$6,0))</f>
        <v>2</v>
      </c>
      <c r="E35" s="1">
        <f t="shared" si="17"/>
        <v>2</v>
      </c>
      <c r="F35" s="1">
        <f t="shared" si="17"/>
        <v>2</v>
      </c>
      <c r="G35" s="1">
        <f t="shared" si="17"/>
        <v>2</v>
      </c>
      <c r="H35" s="1">
        <f t="shared" si="17"/>
        <v>2</v>
      </c>
      <c r="I35" s="1">
        <f t="shared" si="17"/>
        <v>3</v>
      </c>
      <c r="J35" s="1">
        <f t="shared" si="17"/>
        <v>3</v>
      </c>
      <c r="K35" s="1">
        <f t="shared" si="17"/>
        <v>3</v>
      </c>
      <c r="L35" s="1">
        <f t="shared" si="17"/>
        <v>3</v>
      </c>
      <c r="M35" s="1">
        <f t="shared" si="17"/>
        <v>3</v>
      </c>
      <c r="N35" s="1">
        <f t="shared" si="17"/>
        <v>3</v>
      </c>
      <c r="O35" s="17"/>
    </row>
    <row r="36" spans="1:15" ht="15.95" thickBot="1">
      <c r="A36" s="133" t="s">
        <v>72</v>
      </c>
      <c r="B36" s="134"/>
      <c r="C36" s="25">
        <f>C35*'Teacher Data'!$C$22</f>
        <v>5676</v>
      </c>
      <c r="D36" s="25">
        <f>D35*'Teacher Data'!$C$22</f>
        <v>5676</v>
      </c>
      <c r="E36" s="25">
        <f>E35*'Teacher Data'!$C$22</f>
        <v>5676</v>
      </c>
      <c r="F36" s="25">
        <f>F35*'Teacher Data'!$C$22</f>
        <v>5676</v>
      </c>
      <c r="G36" s="25">
        <f>G35*'Teacher Data'!$C$22</f>
        <v>5676</v>
      </c>
      <c r="H36" s="25">
        <f>H35*'Teacher Data'!$C$22</f>
        <v>5676</v>
      </c>
      <c r="I36" s="25">
        <f>I35*'Teacher Data'!$C$22</f>
        <v>8514</v>
      </c>
      <c r="J36" s="25">
        <f>J35*'Teacher Data'!$C$22</f>
        <v>8514</v>
      </c>
      <c r="K36" s="25">
        <f>K35*'Teacher Data'!$C$22</f>
        <v>8514</v>
      </c>
      <c r="L36" s="25">
        <f>L35*'Teacher Data'!$C$22</f>
        <v>8514</v>
      </c>
      <c r="M36" s="25">
        <f>M35*'Teacher Data'!$C$22</f>
        <v>8514</v>
      </c>
      <c r="N36" s="25">
        <f>N35*'Teacher Data'!$C$22</f>
        <v>8514</v>
      </c>
      <c r="O36" s="26">
        <f>SUM(C36:N36)</f>
        <v>85140</v>
      </c>
    </row>
    <row r="37" spans="1:15">
      <c r="A37" s="109" t="s">
        <v>73</v>
      </c>
      <c r="B37" s="110"/>
      <c r="C37" s="39">
        <f>'Classroom Data'!$D$76+'Profit &amp; Loss'!$C$77/'Monthly Enrollment Forecast'!C74</f>
        <v>1203.9583333333333</v>
      </c>
      <c r="D37" s="39">
        <f>'Classroom Data'!$D$76+'Profit &amp; Loss'!$C$77/'Monthly Enrollment Forecast'!D74</f>
        <v>1203.9583333333333</v>
      </c>
      <c r="E37" s="39">
        <f>'Classroom Data'!$D$76+'Profit &amp; Loss'!$C$77/'Monthly Enrollment Forecast'!E74</f>
        <v>1203.9583333333333</v>
      </c>
      <c r="F37" s="39">
        <f>'Classroom Data'!$D$76+'Profit &amp; Loss'!$C$77/'Monthly Enrollment Forecast'!F74</f>
        <v>1188.3333333333333</v>
      </c>
      <c r="G37" s="39">
        <f>'Classroom Data'!$D$76+'Profit &amp; Loss'!$C$77/'Monthly Enrollment Forecast'!G74</f>
        <v>1182.2357723577236</v>
      </c>
      <c r="H37" s="39">
        <f>'Classroom Data'!$D$76+'Profit &amp; Loss'!$C$77/'Monthly Enrollment Forecast'!H74</f>
        <v>1180.3968253968253</v>
      </c>
      <c r="I37" s="39">
        <f>'Classroom Data'!$D$76+'Profit &amp; Loss'!$C$77/'Monthly Enrollment Forecast'!I74</f>
        <v>1175.3703703703704</v>
      </c>
      <c r="J37" s="39">
        <f>'Classroom Data'!$D$76+'Profit &amp; Loss'!$C$77/'Monthly Enrollment Forecast'!J74</f>
        <v>1159.5977011494253</v>
      </c>
      <c r="K37" s="39">
        <f>'Classroom Data'!$D$76+'Profit &amp; Loss'!$C$77/'Monthly Enrollment Forecast'!K74</f>
        <v>1156.0752688172042</v>
      </c>
      <c r="L37" s="39">
        <f>'Classroom Data'!$D$76+'Profit &amp; Loss'!$C$77/'Monthly Enrollment Forecast'!L74</f>
        <v>1154.4791666666667</v>
      </c>
      <c r="M37" s="39">
        <f>'Classroom Data'!$D$76+'Profit &amp; Loss'!$C$77/'Monthly Enrollment Forecast'!M74</f>
        <v>1154.4791666666667</v>
      </c>
      <c r="N37" s="39">
        <f>'Classroom Data'!$D$76+'Profit &amp; Loss'!$C$77/'Monthly Enrollment Forecast'!N74</f>
        <v>1154.4791666666667</v>
      </c>
    </row>
    <row r="38" spans="1:15" ht="15.95" thickBot="1">
      <c r="A38" s="105" t="s">
        <v>74</v>
      </c>
      <c r="B38" s="106"/>
      <c r="C38" s="25">
        <f>C36/C33+'Profit &amp; Loss'!$C$78/'Monthly Enrollment Forecast'!C74</f>
        <v>2137.9229166666664</v>
      </c>
      <c r="D38" s="25">
        <f>D36/D33+'Profit &amp; Loss'!$C$78/'Monthly Enrollment Forecast'!D74</f>
        <v>2137.9229166666664</v>
      </c>
      <c r="E38" s="25">
        <f>E36/E33+'Profit &amp; Loss'!$C$78/'Monthly Enrollment Forecast'!E74</f>
        <v>2137.9229166666664</v>
      </c>
      <c r="F38" s="25">
        <f>F36/F33+'Profit &amp; Loss'!$C$78/'Monthly Enrollment Forecast'!F74</f>
        <v>1814.5817042606518</v>
      </c>
      <c r="G38" s="25">
        <f>G36/G33+'Profit &amp; Loss'!$C$78/'Monthly Enrollment Forecast'!G74</f>
        <v>1639.7813008130081</v>
      </c>
      <c r="H38" s="25">
        <f>H36/H33+'Profit &amp; Loss'!$C$78/'Monthly Enrollment Forecast'!H74</f>
        <v>1617.6317460317459</v>
      </c>
      <c r="I38" s="25">
        <f>I36/I33+'Profit &amp; Loss'!$C$78/'Monthly Enrollment Forecast'!I74</f>
        <v>1793.5896296296296</v>
      </c>
      <c r="J38" s="25">
        <f>J36/J33+'Profit &amp; Loss'!$C$78/'Monthly Enrollment Forecast'!J74</f>
        <v>1509.0126436781609</v>
      </c>
      <c r="K38" s="25">
        <f>K36/K33+'Profit &amp; Loss'!$C$78/'Monthly Enrollment Forecast'!K74</f>
        <v>1389.1860215053762</v>
      </c>
      <c r="L38" s="25">
        <f>L36/L33+'Profit &amp; Loss'!$C$78/'Monthly Enrollment Forecast'!L74</f>
        <v>1305.4614583333332</v>
      </c>
      <c r="M38" s="25">
        <f>M36/M33+'Profit &amp; Loss'!$C$78/'Monthly Enrollment Forecast'!M74</f>
        <v>1305.4614583333332</v>
      </c>
      <c r="N38" s="25">
        <f>N36/N33+'Profit &amp; Loss'!$C$78/'Monthly Enrollment Forecast'!N74</f>
        <v>1305.4614583333332</v>
      </c>
    </row>
    <row r="39" spans="1:15" ht="15.95" thickBot="1">
      <c r="A39" s="118" t="s">
        <v>75</v>
      </c>
      <c r="B39" s="119"/>
      <c r="C39" s="40">
        <f>C37-C38</f>
        <v>-933.96458333333317</v>
      </c>
      <c r="D39" s="40">
        <f t="shared" ref="D39" si="18">D37-D38</f>
        <v>-933.96458333333317</v>
      </c>
      <c r="E39" s="40">
        <f t="shared" ref="E39" si="19">E37-E38</f>
        <v>-933.96458333333317</v>
      </c>
      <c r="F39" s="40">
        <f t="shared" ref="F39" si="20">F37-F38</f>
        <v>-626.24837092731855</v>
      </c>
      <c r="G39" s="40">
        <f t="shared" ref="G39" si="21">G37-G38</f>
        <v>-457.54552845528451</v>
      </c>
      <c r="H39" s="40">
        <f t="shared" ref="H39" si="22">H37-H38</f>
        <v>-437.23492063492063</v>
      </c>
      <c r="I39" s="40">
        <f t="shared" ref="I39" si="23">I37-I38</f>
        <v>-618.21925925925916</v>
      </c>
      <c r="J39" s="40">
        <f t="shared" ref="J39" si="24">J37-J38</f>
        <v>-349.41494252873554</v>
      </c>
      <c r="K39" s="40">
        <f t="shared" ref="K39" si="25">K37-K38</f>
        <v>-233.11075268817194</v>
      </c>
      <c r="L39" s="40">
        <f t="shared" ref="L39" si="26">L37-L38</f>
        <v>-150.98229166666647</v>
      </c>
      <c r="M39" s="40">
        <f t="shared" ref="M39" si="27">M37-M38</f>
        <v>-150.98229166666647</v>
      </c>
      <c r="N39" s="41">
        <f t="shared" ref="N39" si="28">N37-N38</f>
        <v>-150.98229166666647</v>
      </c>
    </row>
    <row r="40" spans="1:15" ht="15.95" thickBot="1"/>
    <row r="41" spans="1:15">
      <c r="A41" s="125"/>
      <c r="B41" s="126"/>
      <c r="C41" s="122" t="s">
        <v>52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23"/>
    </row>
    <row r="42" spans="1:15">
      <c r="A42" s="131" t="s">
        <v>55</v>
      </c>
      <c r="B42" s="132"/>
      <c r="C42" s="93" t="s">
        <v>56</v>
      </c>
      <c r="D42" s="93" t="s">
        <v>57</v>
      </c>
      <c r="E42" s="93" t="s">
        <v>58</v>
      </c>
      <c r="F42" s="93" t="s">
        <v>59</v>
      </c>
      <c r="G42" s="93" t="s">
        <v>60</v>
      </c>
      <c r="H42" s="93" t="s">
        <v>61</v>
      </c>
      <c r="I42" s="93" t="s">
        <v>62</v>
      </c>
      <c r="J42" s="93" t="s">
        <v>63</v>
      </c>
      <c r="K42" s="93" t="s">
        <v>64</v>
      </c>
      <c r="L42" s="93" t="s">
        <v>65</v>
      </c>
      <c r="M42" s="93" t="s">
        <v>66</v>
      </c>
      <c r="N42" s="93" t="s">
        <v>67</v>
      </c>
      <c r="O42" s="29" t="s">
        <v>68</v>
      </c>
    </row>
    <row r="43" spans="1:15">
      <c r="A43" s="120" t="s">
        <v>69</v>
      </c>
      <c r="B43" s="121"/>
      <c r="C43" s="92">
        <v>8</v>
      </c>
      <c r="D43" s="92">
        <v>8</v>
      </c>
      <c r="E43" s="92">
        <v>8</v>
      </c>
      <c r="F43" s="92">
        <v>8</v>
      </c>
      <c r="G43" s="92">
        <v>9</v>
      </c>
      <c r="H43" s="92">
        <v>9</v>
      </c>
      <c r="I43" s="92">
        <v>10</v>
      </c>
      <c r="J43" s="92">
        <v>12</v>
      </c>
      <c r="K43" s="92">
        <v>14</v>
      </c>
      <c r="L43" s="92">
        <v>14</v>
      </c>
      <c r="M43" s="92">
        <v>14</v>
      </c>
      <c r="N43" s="92">
        <v>14</v>
      </c>
      <c r="O43" s="30"/>
    </row>
    <row r="44" spans="1:15">
      <c r="A44" s="120" t="s">
        <v>70</v>
      </c>
      <c r="B44" s="121"/>
      <c r="C44" s="21">
        <f>$C$7*C43</f>
        <v>8840</v>
      </c>
      <c r="D44" s="21">
        <f t="shared" ref="D44:N44" si="29">$C$7*D43</f>
        <v>8840</v>
      </c>
      <c r="E44" s="21">
        <f t="shared" si="29"/>
        <v>8840</v>
      </c>
      <c r="F44" s="21">
        <f t="shared" si="29"/>
        <v>8840</v>
      </c>
      <c r="G44" s="21">
        <f t="shared" si="29"/>
        <v>9945</v>
      </c>
      <c r="H44" s="21">
        <f t="shared" si="29"/>
        <v>9945</v>
      </c>
      <c r="I44" s="21">
        <f t="shared" si="29"/>
        <v>11050</v>
      </c>
      <c r="J44" s="21">
        <f t="shared" si="29"/>
        <v>13260</v>
      </c>
      <c r="K44" s="21">
        <f t="shared" si="29"/>
        <v>15470</v>
      </c>
      <c r="L44" s="21">
        <f t="shared" si="29"/>
        <v>15470</v>
      </c>
      <c r="M44" s="21">
        <f t="shared" si="29"/>
        <v>15470</v>
      </c>
      <c r="N44" s="21">
        <f t="shared" si="29"/>
        <v>15470</v>
      </c>
      <c r="O44" s="24">
        <f>SUM(C44:N44)</f>
        <v>141440</v>
      </c>
    </row>
    <row r="45" spans="1:15">
      <c r="A45" s="120" t="s">
        <v>71</v>
      </c>
      <c r="B45" s="121"/>
      <c r="C45" s="1">
        <f>IF(C43=0,0,ROUNDUP(C43/$D$7,0))</f>
        <v>1</v>
      </c>
      <c r="D45" s="1">
        <f t="shared" ref="D45:N45" si="30">IF(D43=0,0,ROUNDUP(D43/$D$7,0))</f>
        <v>1</v>
      </c>
      <c r="E45" s="1">
        <f t="shared" si="30"/>
        <v>1</v>
      </c>
      <c r="F45" s="1">
        <f t="shared" si="30"/>
        <v>1</v>
      </c>
      <c r="G45" s="1">
        <f t="shared" si="30"/>
        <v>2</v>
      </c>
      <c r="H45" s="1">
        <f t="shared" si="30"/>
        <v>2</v>
      </c>
      <c r="I45" s="1">
        <f t="shared" si="30"/>
        <v>2</v>
      </c>
      <c r="J45" s="1">
        <f t="shared" si="30"/>
        <v>2</v>
      </c>
      <c r="K45" s="1">
        <f t="shared" si="30"/>
        <v>2</v>
      </c>
      <c r="L45" s="1">
        <f t="shared" si="30"/>
        <v>2</v>
      </c>
      <c r="M45" s="1">
        <f t="shared" si="30"/>
        <v>2</v>
      </c>
      <c r="N45" s="1">
        <f t="shared" si="30"/>
        <v>2</v>
      </c>
      <c r="O45" s="17"/>
    </row>
    <row r="46" spans="1:15" ht="15.95" thickBot="1">
      <c r="A46" s="133" t="s">
        <v>72</v>
      </c>
      <c r="B46" s="134"/>
      <c r="C46" s="25">
        <f>C45*'Teacher Data'!$C$29</f>
        <v>2838</v>
      </c>
      <c r="D46" s="25">
        <f>D45*'Teacher Data'!$C$29</f>
        <v>2838</v>
      </c>
      <c r="E46" s="25">
        <f>E45*'Teacher Data'!$C$29</f>
        <v>2838</v>
      </c>
      <c r="F46" s="25">
        <f>F45*'Teacher Data'!$C$29</f>
        <v>2838</v>
      </c>
      <c r="G46" s="25">
        <f>G45*'Teacher Data'!$C$29</f>
        <v>5676</v>
      </c>
      <c r="H46" s="25">
        <f>H45*'Teacher Data'!$C$29</f>
        <v>5676</v>
      </c>
      <c r="I46" s="25">
        <f>I45*'Teacher Data'!$C$29</f>
        <v>5676</v>
      </c>
      <c r="J46" s="25">
        <f>J45*'Teacher Data'!$C$29</f>
        <v>5676</v>
      </c>
      <c r="K46" s="25">
        <f>K45*'Teacher Data'!$C$29</f>
        <v>5676</v>
      </c>
      <c r="L46" s="25">
        <f>L45*'Teacher Data'!$C$29</f>
        <v>5676</v>
      </c>
      <c r="M46" s="25">
        <f>M45*'Teacher Data'!$C$29</f>
        <v>5676</v>
      </c>
      <c r="N46" s="25">
        <f>N45*'Teacher Data'!$C$29</f>
        <v>5676</v>
      </c>
      <c r="O46" s="26">
        <f>SUM(C46:N46)</f>
        <v>56760</v>
      </c>
    </row>
    <row r="47" spans="1:15">
      <c r="A47" s="109" t="s">
        <v>73</v>
      </c>
      <c r="B47" s="110"/>
      <c r="C47" s="39">
        <f>'Classroom Data'!$D$101+'Profit &amp; Loss'!$C$77/'Monthly Enrollment Forecast'!C74</f>
        <v>1203.9583333333333</v>
      </c>
      <c r="D47" s="39">
        <f>'Classroom Data'!$D$101+'Profit &amp; Loss'!$C$77/'Monthly Enrollment Forecast'!D74</f>
        <v>1203.9583333333333</v>
      </c>
      <c r="E47" s="39">
        <f>'Classroom Data'!$D$101+'Profit &amp; Loss'!$C$77/'Monthly Enrollment Forecast'!E74</f>
        <v>1203.9583333333333</v>
      </c>
      <c r="F47" s="39">
        <f>'Classroom Data'!$D$101+'Profit &amp; Loss'!$C$77/'Monthly Enrollment Forecast'!F74</f>
        <v>1188.3333333333333</v>
      </c>
      <c r="G47" s="39">
        <f>'Classroom Data'!$D$101+'Profit &amp; Loss'!$C$77/'Monthly Enrollment Forecast'!G74</f>
        <v>1182.2357723577236</v>
      </c>
      <c r="H47" s="39">
        <f>'Classroom Data'!$D$101+'Profit &amp; Loss'!$C$77/'Monthly Enrollment Forecast'!H74</f>
        <v>1180.3968253968253</v>
      </c>
      <c r="I47" s="39">
        <f>'Classroom Data'!$D$101+'Profit &amp; Loss'!$C$77/'Monthly Enrollment Forecast'!I74</f>
        <v>1175.3703703703704</v>
      </c>
      <c r="J47" s="39">
        <f>'Classroom Data'!$D$101+'Profit &amp; Loss'!$C$77/'Monthly Enrollment Forecast'!J74</f>
        <v>1159.5977011494253</v>
      </c>
      <c r="K47" s="39">
        <f>'Classroom Data'!$D$101+'Profit &amp; Loss'!$C$77/'Monthly Enrollment Forecast'!K74</f>
        <v>1156.0752688172042</v>
      </c>
      <c r="L47" s="39">
        <f>'Classroom Data'!$D$101+'Profit &amp; Loss'!$C$77/'Monthly Enrollment Forecast'!L74</f>
        <v>1154.4791666666667</v>
      </c>
      <c r="M47" s="39">
        <f>'Classroom Data'!$D$101+'Profit &amp; Loss'!$C$77/'Monthly Enrollment Forecast'!M74</f>
        <v>1154.4791666666667</v>
      </c>
      <c r="N47" s="39">
        <f>'Classroom Data'!$D$101+'Profit &amp; Loss'!$C$77/'Monthly Enrollment Forecast'!N74</f>
        <v>1154.4791666666667</v>
      </c>
    </row>
    <row r="48" spans="1:15" ht="15.95" thickBot="1">
      <c r="A48" s="105" t="s">
        <v>74</v>
      </c>
      <c r="B48" s="106"/>
      <c r="C48" s="25">
        <f>C46/C43+'Profit &amp; Loss'!$C$78/'Monthly Enrollment Forecast'!C74</f>
        <v>1546.6729166666667</v>
      </c>
      <c r="D48" s="25">
        <f>D46/D43+'Profit &amp; Loss'!$C$78/'Monthly Enrollment Forecast'!D74</f>
        <v>1546.6729166666667</v>
      </c>
      <c r="E48" s="25">
        <f>E46/E43+'Profit &amp; Loss'!$C$78/'Monthly Enrollment Forecast'!E74</f>
        <v>1546.6729166666667</v>
      </c>
      <c r="F48" s="25">
        <f>F46/F43+'Profit &amp; Loss'!$C$78/'Monthly Enrollment Forecast'!F74</f>
        <v>1358.4745614035087</v>
      </c>
      <c r="G48" s="25">
        <f>G46/G43+'Profit &amp; Loss'!$C$78/'Monthly Enrollment Forecast'!G74</f>
        <v>1560.9479674796748</v>
      </c>
      <c r="H48" s="25">
        <f>H46/H43+'Profit &amp; Loss'!$C$78/'Monthly Enrollment Forecast'!H74</f>
        <v>1538.7984126984127</v>
      </c>
      <c r="I48" s="25">
        <f>I46/I43+'Profit &amp; Loss'!$C$78/'Monthly Enrollment Forecast'!I74</f>
        <v>1415.1896296296295</v>
      </c>
      <c r="J48" s="25">
        <f>J46/J43+'Profit &amp; Loss'!$C$78/'Monthly Enrollment Forecast'!J74</f>
        <v>1130.612643678161</v>
      </c>
      <c r="K48" s="25">
        <f>K46/K43+'Profit &amp; Loss'!$C$78/'Monthly Enrollment Forecast'!K74</f>
        <v>1020.6145929339477</v>
      </c>
      <c r="L48" s="25">
        <f>L46/L43+'Profit &amp; Loss'!$C$78/'Monthly Enrollment Forecast'!L74</f>
        <v>1001.3900297619048</v>
      </c>
      <c r="M48" s="25">
        <f>M46/M43+'Profit &amp; Loss'!$C$78/'Monthly Enrollment Forecast'!M74</f>
        <v>1001.3900297619048</v>
      </c>
      <c r="N48" s="25">
        <f>N46/N43+'Profit &amp; Loss'!$C$78/'Monthly Enrollment Forecast'!N74</f>
        <v>1001.3900297619048</v>
      </c>
    </row>
    <row r="49" spans="1:15" ht="15.95" thickBot="1">
      <c r="A49" s="118" t="s">
        <v>75</v>
      </c>
      <c r="B49" s="119"/>
      <c r="C49" s="40">
        <f>C47-C48</f>
        <v>-342.71458333333339</v>
      </c>
      <c r="D49" s="40">
        <f t="shared" ref="D49" si="31">D47-D48</f>
        <v>-342.71458333333339</v>
      </c>
      <c r="E49" s="40">
        <f t="shared" ref="E49" si="32">E47-E48</f>
        <v>-342.71458333333339</v>
      </c>
      <c r="F49" s="40">
        <f t="shared" ref="F49" si="33">F47-F48</f>
        <v>-170.14122807017543</v>
      </c>
      <c r="G49" s="40">
        <f t="shared" ref="G49" si="34">G47-G48</f>
        <v>-378.71219512195125</v>
      </c>
      <c r="H49" s="40">
        <f t="shared" ref="H49" si="35">H47-H48</f>
        <v>-358.40158730158737</v>
      </c>
      <c r="I49" s="40">
        <f t="shared" ref="I49" si="36">I47-I48</f>
        <v>-239.81925925925907</v>
      </c>
      <c r="J49" s="40">
        <f t="shared" ref="J49" si="37">J47-J48</f>
        <v>28.985057471264327</v>
      </c>
      <c r="K49" s="40">
        <f t="shared" ref="K49" si="38">K47-K48</f>
        <v>135.4606758832565</v>
      </c>
      <c r="L49" s="40">
        <f t="shared" ref="L49" si="39">L47-L48</f>
        <v>153.08913690476197</v>
      </c>
      <c r="M49" s="40">
        <f t="shared" ref="M49" si="40">M47-M48</f>
        <v>153.08913690476197</v>
      </c>
      <c r="N49" s="41">
        <f t="shared" ref="N49" si="41">N47-N48</f>
        <v>153.08913690476197</v>
      </c>
    </row>
    <row r="51" spans="1:15" ht="15.95" thickBot="1"/>
    <row r="52" spans="1:15">
      <c r="A52" s="125"/>
      <c r="B52" s="126"/>
      <c r="C52" s="122" t="s">
        <v>53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23"/>
    </row>
    <row r="53" spans="1:15">
      <c r="A53" s="131" t="s">
        <v>55</v>
      </c>
      <c r="B53" s="132"/>
      <c r="C53" s="93" t="s">
        <v>56</v>
      </c>
      <c r="D53" s="93" t="s">
        <v>57</v>
      </c>
      <c r="E53" s="93" t="s">
        <v>58</v>
      </c>
      <c r="F53" s="93" t="s">
        <v>59</v>
      </c>
      <c r="G53" s="93" t="s">
        <v>60</v>
      </c>
      <c r="H53" s="93" t="s">
        <v>61</v>
      </c>
      <c r="I53" s="93" t="s">
        <v>62</v>
      </c>
      <c r="J53" s="93" t="s">
        <v>63</v>
      </c>
      <c r="K53" s="93" t="s">
        <v>64</v>
      </c>
      <c r="L53" s="93" t="s">
        <v>65</v>
      </c>
      <c r="M53" s="93" t="s">
        <v>66</v>
      </c>
      <c r="N53" s="93" t="s">
        <v>67</v>
      </c>
      <c r="O53" s="29" t="s">
        <v>68</v>
      </c>
    </row>
    <row r="54" spans="1:15">
      <c r="A54" s="120" t="s">
        <v>69</v>
      </c>
      <c r="B54" s="121"/>
      <c r="C54" s="92">
        <v>5</v>
      </c>
      <c r="D54" s="92">
        <v>5</v>
      </c>
      <c r="E54" s="92">
        <v>5</v>
      </c>
      <c r="F54" s="92">
        <v>8</v>
      </c>
      <c r="G54" s="92">
        <v>8</v>
      </c>
      <c r="H54" s="92">
        <v>8</v>
      </c>
      <c r="I54" s="92">
        <v>8</v>
      </c>
      <c r="J54" s="92">
        <v>12</v>
      </c>
      <c r="K54" s="92">
        <v>12</v>
      </c>
      <c r="L54" s="92">
        <v>12</v>
      </c>
      <c r="M54" s="92">
        <v>12</v>
      </c>
      <c r="N54" s="92">
        <v>12</v>
      </c>
      <c r="O54" s="30"/>
    </row>
    <row r="55" spans="1:15">
      <c r="A55" s="120" t="s">
        <v>70</v>
      </c>
      <c r="B55" s="121"/>
      <c r="C55" s="21">
        <f>$C$8*C54</f>
        <v>5525</v>
      </c>
      <c r="D55" s="21">
        <f t="shared" ref="D55:N55" si="42">$C$8*D54</f>
        <v>5525</v>
      </c>
      <c r="E55" s="21">
        <f t="shared" si="42"/>
        <v>5525</v>
      </c>
      <c r="F55" s="21">
        <f t="shared" si="42"/>
        <v>8840</v>
      </c>
      <c r="G55" s="21">
        <f t="shared" si="42"/>
        <v>8840</v>
      </c>
      <c r="H55" s="21">
        <f t="shared" si="42"/>
        <v>8840</v>
      </c>
      <c r="I55" s="21">
        <f t="shared" si="42"/>
        <v>8840</v>
      </c>
      <c r="J55" s="21">
        <f t="shared" si="42"/>
        <v>13260</v>
      </c>
      <c r="K55" s="21">
        <f t="shared" si="42"/>
        <v>13260</v>
      </c>
      <c r="L55" s="21">
        <f t="shared" si="42"/>
        <v>13260</v>
      </c>
      <c r="M55" s="21">
        <f t="shared" si="42"/>
        <v>13260</v>
      </c>
      <c r="N55" s="21">
        <f t="shared" si="42"/>
        <v>13260</v>
      </c>
      <c r="O55" s="24">
        <f>SUM(C55:N55)</f>
        <v>118235</v>
      </c>
    </row>
    <row r="56" spans="1:15">
      <c r="A56" s="120" t="s">
        <v>71</v>
      </c>
      <c r="B56" s="121"/>
      <c r="C56" s="1">
        <f>IF(C54=0,0,ROUNDUP(C54/$D$8,0))</f>
        <v>1</v>
      </c>
      <c r="D56" s="1">
        <f t="shared" ref="D56:N56" si="43">IF(D54=0,0,ROUNDUP(D54/$D$8,0))</f>
        <v>1</v>
      </c>
      <c r="E56" s="1">
        <f t="shared" si="43"/>
        <v>1</v>
      </c>
      <c r="F56" s="1">
        <f t="shared" si="43"/>
        <v>1</v>
      </c>
      <c r="G56" s="1">
        <f t="shared" si="43"/>
        <v>1</v>
      </c>
      <c r="H56" s="1">
        <f t="shared" si="43"/>
        <v>1</v>
      </c>
      <c r="I56" s="1">
        <f t="shared" si="43"/>
        <v>1</v>
      </c>
      <c r="J56" s="1">
        <f t="shared" si="43"/>
        <v>2</v>
      </c>
      <c r="K56" s="1">
        <f t="shared" si="43"/>
        <v>2</v>
      </c>
      <c r="L56" s="1">
        <f t="shared" si="43"/>
        <v>2</v>
      </c>
      <c r="M56" s="1">
        <f t="shared" si="43"/>
        <v>2</v>
      </c>
      <c r="N56" s="1">
        <f t="shared" si="43"/>
        <v>2</v>
      </c>
      <c r="O56" s="17"/>
    </row>
    <row r="57" spans="1:15" ht="15.95" thickBot="1">
      <c r="A57" s="133" t="s">
        <v>72</v>
      </c>
      <c r="B57" s="134"/>
      <c r="C57" s="25">
        <f>C56*'Teacher Data'!$C$36</f>
        <v>3216.4</v>
      </c>
      <c r="D57" s="25">
        <f>D56*'Teacher Data'!$C$36</f>
        <v>3216.4</v>
      </c>
      <c r="E57" s="25">
        <f>E56*'Teacher Data'!$C$36</f>
        <v>3216.4</v>
      </c>
      <c r="F57" s="25">
        <f>F56*'Teacher Data'!$C$36</f>
        <v>3216.4</v>
      </c>
      <c r="G57" s="25">
        <f>G56*'Teacher Data'!$C$36</f>
        <v>3216.4</v>
      </c>
      <c r="H57" s="25">
        <f>H56*'Teacher Data'!$C$36</f>
        <v>3216.4</v>
      </c>
      <c r="I57" s="25">
        <f>I56*'Teacher Data'!$C$36</f>
        <v>3216.4</v>
      </c>
      <c r="J57" s="25">
        <f>J56*'Teacher Data'!$C$36</f>
        <v>6432.8</v>
      </c>
      <c r="K57" s="25">
        <f>K56*'Teacher Data'!$C$36</f>
        <v>6432.8</v>
      </c>
      <c r="L57" s="25">
        <f>L56*'Teacher Data'!$C$36</f>
        <v>6432.8</v>
      </c>
      <c r="M57" s="25">
        <f>M56*'Teacher Data'!$C$36</f>
        <v>6432.8</v>
      </c>
      <c r="N57" s="25">
        <f>N56*'Teacher Data'!$C$36</f>
        <v>6432.8</v>
      </c>
      <c r="O57" s="26">
        <f>SUM(C57:N57)</f>
        <v>54678.80000000001</v>
      </c>
    </row>
    <row r="58" spans="1:15">
      <c r="A58" s="109" t="s">
        <v>73</v>
      </c>
      <c r="B58" s="110"/>
      <c r="C58" s="39">
        <f>'Classroom Data'!$D$126+'Profit &amp; Loss'!$C$77/'Monthly Enrollment Forecast'!C74</f>
        <v>1203.9583333333333</v>
      </c>
      <c r="D58" s="39">
        <f>'Classroom Data'!$D$126+'Profit &amp; Loss'!$C$77/'Monthly Enrollment Forecast'!D74</f>
        <v>1203.9583333333333</v>
      </c>
      <c r="E58" s="39">
        <f>'Classroom Data'!$D$126+'Profit &amp; Loss'!$C$77/'Monthly Enrollment Forecast'!E74</f>
        <v>1203.9583333333333</v>
      </c>
      <c r="F58" s="39">
        <f>'Classroom Data'!$D$126+'Profit &amp; Loss'!$C$77/'Monthly Enrollment Forecast'!F74</f>
        <v>1188.3333333333333</v>
      </c>
      <c r="G58" s="39">
        <f>'Classroom Data'!$D$126+'Profit &amp; Loss'!$C$77/'Monthly Enrollment Forecast'!G74</f>
        <v>1182.2357723577236</v>
      </c>
      <c r="H58" s="39">
        <f>'Classroom Data'!$D$126+'Profit &amp; Loss'!$C$77/'Monthly Enrollment Forecast'!H74</f>
        <v>1180.3968253968253</v>
      </c>
      <c r="I58" s="39">
        <f>'Classroom Data'!$D$126+'Profit &amp; Loss'!$C$77/'Monthly Enrollment Forecast'!I74</f>
        <v>1175.3703703703704</v>
      </c>
      <c r="J58" s="39">
        <f>'Classroom Data'!$D$126+'Profit &amp; Loss'!$C$77/'Monthly Enrollment Forecast'!J74</f>
        <v>1159.5977011494253</v>
      </c>
      <c r="K58" s="39">
        <f>'Classroom Data'!$D$126+'Profit &amp; Loss'!$C$77/'Monthly Enrollment Forecast'!K74</f>
        <v>1156.0752688172042</v>
      </c>
      <c r="L58" s="39">
        <f>'Classroom Data'!$D$126+'Profit &amp; Loss'!$C$77/'Monthly Enrollment Forecast'!L74</f>
        <v>1154.4791666666667</v>
      </c>
      <c r="M58" s="39">
        <f>'Classroom Data'!$D$126+'Profit &amp; Loss'!$C$77/'Monthly Enrollment Forecast'!M74</f>
        <v>1154.4791666666667</v>
      </c>
      <c r="N58" s="39">
        <f>'Classroom Data'!$D$126+'Profit &amp; Loss'!$C$77/'Monthly Enrollment Forecast'!N74</f>
        <v>1154.4791666666667</v>
      </c>
    </row>
    <row r="59" spans="1:15" ht="15.95" thickBot="1">
      <c r="A59" s="105" t="s">
        <v>74</v>
      </c>
      <c r="B59" s="106"/>
      <c r="C59" s="25">
        <f>C57/C54+'Profit &amp; Loss'!$C$78/'Monthly Enrollment Forecast'!C74</f>
        <v>1835.2029166666666</v>
      </c>
      <c r="D59" s="25">
        <f>D57/D54+'Profit &amp; Loss'!$C$78/'Monthly Enrollment Forecast'!D74</f>
        <v>1835.2029166666666</v>
      </c>
      <c r="E59" s="25">
        <f>E57/E54+'Profit &amp; Loss'!$C$78/'Monthly Enrollment Forecast'!E74</f>
        <v>1835.2029166666666</v>
      </c>
      <c r="F59" s="25">
        <f>F57/F54+'Profit &amp; Loss'!$C$78/'Monthly Enrollment Forecast'!F74</f>
        <v>1405.7745614035089</v>
      </c>
      <c r="G59" s="25">
        <f>G57/G54+'Profit &amp; Loss'!$C$78/'Monthly Enrollment Forecast'!G74</f>
        <v>1332.3313008130081</v>
      </c>
      <c r="H59" s="25">
        <f>H57/H54+'Profit &amp; Loss'!$C$78/'Monthly Enrollment Forecast'!H74</f>
        <v>1310.1817460317461</v>
      </c>
      <c r="I59" s="25">
        <f>I57/I54+'Profit &amp; Loss'!$C$78/'Monthly Enrollment Forecast'!I74</f>
        <v>1249.6396296296296</v>
      </c>
      <c r="J59" s="25">
        <f>J57/J54+'Profit &amp; Loss'!$C$78/'Monthly Enrollment Forecast'!J74</f>
        <v>1193.6793103448276</v>
      </c>
      <c r="K59" s="25">
        <f>K57/K54+'Profit &amp; Loss'!$C$78/'Monthly Enrollment Forecast'!K74</f>
        <v>1151.252688172043</v>
      </c>
      <c r="L59" s="25">
        <f>L57/L54+'Profit &amp; Loss'!$C$78/'Monthly Enrollment Forecast'!L74</f>
        <v>1132.028125</v>
      </c>
      <c r="M59" s="25">
        <f>M57/M54+'Profit &amp; Loss'!$C$78/'Monthly Enrollment Forecast'!M74</f>
        <v>1132.028125</v>
      </c>
      <c r="N59" s="25">
        <f>N57/N54+'Profit &amp; Loss'!$C$78/'Monthly Enrollment Forecast'!N74</f>
        <v>1132.028125</v>
      </c>
    </row>
    <row r="60" spans="1:15" ht="15.95" thickBot="1">
      <c r="A60" s="118" t="s">
        <v>75</v>
      </c>
      <c r="B60" s="119"/>
      <c r="C60" s="40">
        <f>C58-C59</f>
        <v>-631.24458333333337</v>
      </c>
      <c r="D60" s="40">
        <f t="shared" ref="D60" si="44">D58-D59</f>
        <v>-631.24458333333337</v>
      </c>
      <c r="E60" s="40">
        <f t="shared" ref="E60" si="45">E58-E59</f>
        <v>-631.24458333333337</v>
      </c>
      <c r="F60" s="40">
        <f t="shared" ref="F60" si="46">F58-F59</f>
        <v>-217.44122807017561</v>
      </c>
      <c r="G60" s="40">
        <f t="shared" ref="G60" si="47">G58-G59</f>
        <v>-150.09552845528447</v>
      </c>
      <c r="H60" s="40">
        <f t="shared" ref="H60" si="48">H58-H59</f>
        <v>-129.78492063492081</v>
      </c>
      <c r="I60" s="40">
        <f t="shared" ref="I60" si="49">I58-I59</f>
        <v>-74.269259259259115</v>
      </c>
      <c r="J60" s="40">
        <f t="shared" ref="J60" si="50">J58-J59</f>
        <v>-34.08160919540228</v>
      </c>
      <c r="K60" s="40">
        <f t="shared" ref="K60" si="51">K58-K59</f>
        <v>4.8225806451612243</v>
      </c>
      <c r="L60" s="40">
        <f t="shared" ref="L60" si="52">L58-L59</f>
        <v>22.451041666666697</v>
      </c>
      <c r="M60" s="40">
        <f t="shared" ref="M60" si="53">M58-M59</f>
        <v>22.451041666666697</v>
      </c>
      <c r="N60" s="41">
        <f t="shared" ref="N60" si="54">N58-N59</f>
        <v>22.451041666666697</v>
      </c>
    </row>
    <row r="61" spans="1:15" ht="15.95" thickBot="1"/>
    <row r="62" spans="1:15">
      <c r="A62" s="125"/>
      <c r="B62" s="126"/>
      <c r="C62" s="122" t="s">
        <v>54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23"/>
    </row>
    <row r="63" spans="1:15">
      <c r="A63" s="131" t="s">
        <v>55</v>
      </c>
      <c r="B63" s="132"/>
      <c r="C63" s="93" t="s">
        <v>56</v>
      </c>
      <c r="D63" s="93" t="s">
        <v>57</v>
      </c>
      <c r="E63" s="93" t="s">
        <v>58</v>
      </c>
      <c r="F63" s="93" t="s">
        <v>59</v>
      </c>
      <c r="G63" s="93" t="s">
        <v>60</v>
      </c>
      <c r="H63" s="93" t="s">
        <v>61</v>
      </c>
      <c r="I63" s="93" t="s">
        <v>62</v>
      </c>
      <c r="J63" s="93" t="s">
        <v>63</v>
      </c>
      <c r="K63" s="93" t="s">
        <v>64</v>
      </c>
      <c r="L63" s="93" t="s">
        <v>65</v>
      </c>
      <c r="M63" s="93" t="s">
        <v>66</v>
      </c>
      <c r="N63" s="93" t="s">
        <v>67</v>
      </c>
      <c r="O63" s="29" t="s">
        <v>68</v>
      </c>
    </row>
    <row r="64" spans="1:15">
      <c r="A64" s="120" t="s">
        <v>69</v>
      </c>
      <c r="B64" s="121"/>
      <c r="C64" s="92">
        <v>5</v>
      </c>
      <c r="D64" s="92">
        <v>5</v>
      </c>
      <c r="E64" s="92">
        <v>5</v>
      </c>
      <c r="F64" s="92">
        <v>5</v>
      </c>
      <c r="G64" s="92">
        <v>5</v>
      </c>
      <c r="H64" s="92">
        <v>5</v>
      </c>
      <c r="I64" s="92">
        <v>5</v>
      </c>
      <c r="J64" s="92">
        <v>10</v>
      </c>
      <c r="K64" s="92">
        <v>10</v>
      </c>
      <c r="L64" s="92">
        <v>10</v>
      </c>
      <c r="M64" s="92">
        <v>10</v>
      </c>
      <c r="N64" s="92">
        <v>10</v>
      </c>
      <c r="O64" s="30"/>
    </row>
    <row r="65" spans="1:15">
      <c r="A65" s="120" t="s">
        <v>70</v>
      </c>
      <c r="B65" s="121"/>
      <c r="C65" s="21">
        <f>$C$9*C64</f>
        <v>3900</v>
      </c>
      <c r="D65" s="21">
        <f t="shared" ref="D65:N65" si="55">$C$9*D64</f>
        <v>3900</v>
      </c>
      <c r="E65" s="21">
        <f t="shared" si="55"/>
        <v>3900</v>
      </c>
      <c r="F65" s="21">
        <f t="shared" si="55"/>
        <v>3900</v>
      </c>
      <c r="G65" s="21">
        <f t="shared" si="55"/>
        <v>3900</v>
      </c>
      <c r="H65" s="21">
        <f t="shared" si="55"/>
        <v>3900</v>
      </c>
      <c r="I65" s="21">
        <f t="shared" si="55"/>
        <v>3900</v>
      </c>
      <c r="J65" s="21">
        <f t="shared" si="55"/>
        <v>7800</v>
      </c>
      <c r="K65" s="21">
        <f t="shared" si="55"/>
        <v>7800</v>
      </c>
      <c r="L65" s="21">
        <f t="shared" si="55"/>
        <v>7800</v>
      </c>
      <c r="M65" s="21">
        <f t="shared" si="55"/>
        <v>7800</v>
      </c>
      <c r="N65" s="21">
        <f t="shared" si="55"/>
        <v>7800</v>
      </c>
      <c r="O65" s="24">
        <f>SUM(C65:N65)</f>
        <v>66300</v>
      </c>
    </row>
    <row r="66" spans="1:15">
      <c r="A66" s="120" t="s">
        <v>71</v>
      </c>
      <c r="B66" s="121"/>
      <c r="C66" s="1">
        <f>IF(C64=0,0,ROUNDUP(C64/$D$9,0))</f>
        <v>1</v>
      </c>
      <c r="D66" s="1">
        <f t="shared" ref="D66:N66" si="56">IF(D64=0,0,ROUNDUP(D64/$D$9,0))</f>
        <v>1</v>
      </c>
      <c r="E66" s="1">
        <f t="shared" si="56"/>
        <v>1</v>
      </c>
      <c r="F66" s="1">
        <f t="shared" si="56"/>
        <v>1</v>
      </c>
      <c r="G66" s="1">
        <f t="shared" si="56"/>
        <v>1</v>
      </c>
      <c r="H66" s="1">
        <f t="shared" si="56"/>
        <v>1</v>
      </c>
      <c r="I66" s="1">
        <f t="shared" si="56"/>
        <v>1</v>
      </c>
      <c r="J66" s="1">
        <f t="shared" si="56"/>
        <v>1</v>
      </c>
      <c r="K66" s="1">
        <f t="shared" si="56"/>
        <v>1</v>
      </c>
      <c r="L66" s="1">
        <f t="shared" si="56"/>
        <v>1</v>
      </c>
      <c r="M66" s="1">
        <f t="shared" si="56"/>
        <v>1</v>
      </c>
      <c r="N66" s="1">
        <f t="shared" si="56"/>
        <v>1</v>
      </c>
      <c r="O66" s="17"/>
    </row>
    <row r="67" spans="1:15" ht="15.95" thickBot="1">
      <c r="A67" s="133" t="s">
        <v>72</v>
      </c>
      <c r="B67" s="134"/>
      <c r="C67" s="25">
        <f>C66*'Teacher Data'!$C$43</f>
        <v>1419</v>
      </c>
      <c r="D67" s="25">
        <f>D66*'Teacher Data'!$C$43</f>
        <v>1419</v>
      </c>
      <c r="E67" s="25">
        <f>E66*'Teacher Data'!$C$43</f>
        <v>1419</v>
      </c>
      <c r="F67" s="25">
        <f>F66*'Teacher Data'!$C$43</f>
        <v>1419</v>
      </c>
      <c r="G67" s="25">
        <f>G66*'Teacher Data'!$C$43</f>
        <v>1419</v>
      </c>
      <c r="H67" s="25">
        <f>H66*'Teacher Data'!$C$43</f>
        <v>1419</v>
      </c>
      <c r="I67" s="25">
        <f>I66*'Teacher Data'!$C$43</f>
        <v>1419</v>
      </c>
      <c r="J67" s="25">
        <f>J66*'Teacher Data'!$C$43</f>
        <v>1419</v>
      </c>
      <c r="K67" s="25">
        <f>K66*'Teacher Data'!$C$43</f>
        <v>1419</v>
      </c>
      <c r="L67" s="25">
        <f>L66*'Teacher Data'!$C$43</f>
        <v>1419</v>
      </c>
      <c r="M67" s="25">
        <f>M66*'Teacher Data'!$C$43</f>
        <v>1419</v>
      </c>
      <c r="N67" s="25">
        <f>N66*'Teacher Data'!$C$43</f>
        <v>1419</v>
      </c>
      <c r="O67" s="26">
        <f>SUM(C67:N67)</f>
        <v>17028</v>
      </c>
    </row>
    <row r="68" spans="1:15">
      <c r="A68" s="109" t="s">
        <v>73</v>
      </c>
      <c r="B68" s="110"/>
      <c r="C68" s="39">
        <f>'Classroom Data'!$D$151+'Profit &amp; Loss'!$C$77/'Monthly Enrollment Forecast'!C74</f>
        <v>878.95833333333337</v>
      </c>
      <c r="D68" s="39">
        <f>'Classroom Data'!$D$151+'Profit &amp; Loss'!$C$77/'Monthly Enrollment Forecast'!D74</f>
        <v>878.95833333333337</v>
      </c>
      <c r="E68" s="39">
        <f>'Classroom Data'!$D$151+'Profit &amp; Loss'!$C$77/'Monthly Enrollment Forecast'!E74</f>
        <v>878.95833333333337</v>
      </c>
      <c r="F68" s="39">
        <f>'Classroom Data'!$D$151+'Profit &amp; Loss'!$C$77/'Monthly Enrollment Forecast'!F74</f>
        <v>863.33333333333337</v>
      </c>
      <c r="G68" s="39">
        <f>'Classroom Data'!$D$151+'Profit &amp; Loss'!$C$77/'Monthly Enrollment Forecast'!G74</f>
        <v>857.23577235772359</v>
      </c>
      <c r="H68" s="39">
        <f>'Classroom Data'!$D$151+'Profit &amp; Loss'!$C$77/'Monthly Enrollment Forecast'!H74</f>
        <v>855.39682539682542</v>
      </c>
      <c r="I68" s="39">
        <f>'Classroom Data'!$D$151+'Profit &amp; Loss'!$C$77/'Monthly Enrollment Forecast'!I74</f>
        <v>850.37037037037032</v>
      </c>
      <c r="J68" s="39">
        <f>'Classroom Data'!$D$151+'Profit &amp; Loss'!$C$77/'Monthly Enrollment Forecast'!J74</f>
        <v>834.59770114942523</v>
      </c>
      <c r="K68" s="39">
        <f>'Classroom Data'!$D$151+'Profit &amp; Loss'!$C$77/'Monthly Enrollment Forecast'!K74</f>
        <v>831.07526881720435</v>
      </c>
      <c r="L68" s="39">
        <f>'Classroom Data'!$D$151+'Profit &amp; Loss'!$C$77/'Monthly Enrollment Forecast'!L74</f>
        <v>829.47916666666663</v>
      </c>
      <c r="M68" s="39">
        <f>'Classroom Data'!$D$151+'Profit &amp; Loss'!$C$77/'Monthly Enrollment Forecast'!M74</f>
        <v>829.47916666666663</v>
      </c>
      <c r="N68" s="39">
        <f>'Classroom Data'!$D$151+'Profit &amp; Loss'!$C$77/'Monthly Enrollment Forecast'!N74</f>
        <v>829.47916666666663</v>
      </c>
    </row>
    <row r="69" spans="1:15" ht="15.95" thickBot="1">
      <c r="A69" s="105" t="s">
        <v>74</v>
      </c>
      <c r="B69" s="106"/>
      <c r="C69" s="25">
        <f>C67/C64+'Profit &amp; Loss'!$C$78/'Monthly Enrollment Forecast'!C74</f>
        <v>1475.7229166666666</v>
      </c>
      <c r="D69" s="25">
        <f>D67/D64+'Profit &amp; Loss'!$C$78/'Monthly Enrollment Forecast'!D74</f>
        <v>1475.7229166666666</v>
      </c>
      <c r="E69" s="25">
        <f>E67/E64+'Profit &amp; Loss'!$C$78/'Monthly Enrollment Forecast'!E74</f>
        <v>1475.7229166666666</v>
      </c>
      <c r="F69" s="25">
        <f>F67/F64+'Profit &amp; Loss'!$C$78/'Monthly Enrollment Forecast'!F74</f>
        <v>1287.5245614035089</v>
      </c>
      <c r="G69" s="25">
        <f>G67/G64+'Profit &amp; Loss'!$C$78/'Monthly Enrollment Forecast'!G74</f>
        <v>1214.0813008130081</v>
      </c>
      <c r="H69" s="25">
        <f>H67/H64+'Profit &amp; Loss'!$C$78/'Monthly Enrollment Forecast'!H74</f>
        <v>1191.9317460317461</v>
      </c>
      <c r="I69" s="25">
        <f>I67/I64+'Profit &amp; Loss'!$C$78/'Monthly Enrollment Forecast'!I74</f>
        <v>1131.3896296296296</v>
      </c>
      <c r="J69" s="25">
        <f>J67/J64+'Profit &amp; Loss'!$C$78/'Monthly Enrollment Forecast'!J74</f>
        <v>799.51264367816088</v>
      </c>
      <c r="K69" s="25">
        <f>K67/K64+'Profit &amp; Loss'!$C$78/'Monthly Enrollment Forecast'!K74</f>
        <v>757.08602150537627</v>
      </c>
      <c r="L69" s="25">
        <f>L67/L64+'Profit &amp; Loss'!$C$78/'Monthly Enrollment Forecast'!L74</f>
        <v>737.8614583333333</v>
      </c>
      <c r="M69" s="25">
        <f>M67/M64+'Profit &amp; Loss'!$C$78/'Monthly Enrollment Forecast'!M74</f>
        <v>737.8614583333333</v>
      </c>
      <c r="N69" s="25">
        <f>N67/N64+'Profit &amp; Loss'!$C$78/'Monthly Enrollment Forecast'!N74</f>
        <v>737.8614583333333</v>
      </c>
    </row>
    <row r="70" spans="1:15" ht="15.95" thickBot="1">
      <c r="A70" s="118" t="s">
        <v>75</v>
      </c>
      <c r="B70" s="119"/>
      <c r="C70" s="40">
        <f>C68-C69</f>
        <v>-596.76458333333323</v>
      </c>
      <c r="D70" s="40">
        <f t="shared" ref="D70" si="57">D68-D69</f>
        <v>-596.76458333333323</v>
      </c>
      <c r="E70" s="40">
        <f t="shared" ref="E70" si="58">E68-E69</f>
        <v>-596.76458333333323</v>
      </c>
      <c r="F70" s="40">
        <f t="shared" ref="F70" si="59">F68-F69</f>
        <v>-424.1912280701755</v>
      </c>
      <c r="G70" s="40">
        <f t="shared" ref="G70" si="60">G68-G69</f>
        <v>-356.84552845528447</v>
      </c>
      <c r="H70" s="40">
        <f t="shared" ref="H70" si="61">H68-H69</f>
        <v>-336.5349206349207</v>
      </c>
      <c r="I70" s="40">
        <f t="shared" ref="I70" si="62">I68-I69</f>
        <v>-281.01925925925923</v>
      </c>
      <c r="J70" s="40">
        <f t="shared" ref="J70" si="63">J68-J69</f>
        <v>35.085057471264349</v>
      </c>
      <c r="K70" s="40">
        <f t="shared" ref="K70" si="64">K68-K69</f>
        <v>73.98924731182808</v>
      </c>
      <c r="L70" s="40">
        <f t="shared" ref="L70" si="65">L68-L69</f>
        <v>91.617708333333326</v>
      </c>
      <c r="M70" s="40">
        <f t="shared" ref="M70" si="66">M68-M69</f>
        <v>91.617708333333326</v>
      </c>
      <c r="N70" s="41">
        <f t="shared" ref="N70" si="67">N68-N69</f>
        <v>91.617708333333326</v>
      </c>
    </row>
    <row r="71" spans="1:15">
      <c r="A71" s="43"/>
      <c r="B71" s="43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5" ht="15.95" thickBot="1"/>
    <row r="73" spans="1:15" ht="15.95" thickBot="1">
      <c r="A73" s="137"/>
      <c r="B73" s="138"/>
      <c r="C73" s="34" t="s">
        <v>56</v>
      </c>
      <c r="D73" s="34" t="s">
        <v>57</v>
      </c>
      <c r="E73" s="34" t="s">
        <v>58</v>
      </c>
      <c r="F73" s="34" t="s">
        <v>59</v>
      </c>
      <c r="G73" s="34" t="s">
        <v>60</v>
      </c>
      <c r="H73" s="34" t="s">
        <v>61</v>
      </c>
      <c r="I73" s="34" t="s">
        <v>62</v>
      </c>
      <c r="J73" s="34" t="s">
        <v>63</v>
      </c>
      <c r="K73" s="34" t="s">
        <v>64</v>
      </c>
      <c r="L73" s="34" t="s">
        <v>65</v>
      </c>
      <c r="M73" s="34" t="s">
        <v>66</v>
      </c>
      <c r="N73" s="34" t="s">
        <v>67</v>
      </c>
      <c r="O73" s="35" t="s">
        <v>68</v>
      </c>
    </row>
    <row r="74" spans="1:15">
      <c r="A74" s="139" t="s">
        <v>76</v>
      </c>
      <c r="B74" s="140"/>
      <c r="C74" s="36">
        <f t="shared" ref="C74:N74" si="68">C13+C23+C33+C43+C54+C64</f>
        <v>32</v>
      </c>
      <c r="D74" s="36">
        <f t="shared" si="68"/>
        <v>32</v>
      </c>
      <c r="E74" s="36">
        <f t="shared" si="68"/>
        <v>32</v>
      </c>
      <c r="F74" s="36">
        <f t="shared" si="68"/>
        <v>38</v>
      </c>
      <c r="G74" s="36">
        <f t="shared" si="68"/>
        <v>41</v>
      </c>
      <c r="H74" s="36">
        <f t="shared" si="68"/>
        <v>42</v>
      </c>
      <c r="I74" s="36">
        <f t="shared" si="68"/>
        <v>45</v>
      </c>
      <c r="J74" s="36">
        <f t="shared" si="68"/>
        <v>58</v>
      </c>
      <c r="K74" s="36">
        <f t="shared" si="68"/>
        <v>62</v>
      </c>
      <c r="L74" s="36">
        <f t="shared" si="68"/>
        <v>64</v>
      </c>
      <c r="M74" s="36">
        <f t="shared" si="68"/>
        <v>64</v>
      </c>
      <c r="N74" s="36">
        <f t="shared" si="68"/>
        <v>64</v>
      </c>
      <c r="O74" s="37"/>
    </row>
    <row r="75" spans="1:15">
      <c r="A75" s="131" t="s">
        <v>77</v>
      </c>
      <c r="B75" s="132"/>
      <c r="C75" s="22">
        <f t="shared" ref="C75:N75" si="69">C14+C24+C34+C44+C55+C65</f>
        <v>36751</v>
      </c>
      <c r="D75" s="22">
        <f t="shared" si="69"/>
        <v>36751</v>
      </c>
      <c r="E75" s="22">
        <f t="shared" si="69"/>
        <v>36751</v>
      </c>
      <c r="F75" s="22">
        <f t="shared" si="69"/>
        <v>44135</v>
      </c>
      <c r="G75" s="22">
        <f t="shared" si="69"/>
        <v>47827</v>
      </c>
      <c r="H75" s="22">
        <f t="shared" si="69"/>
        <v>49309</v>
      </c>
      <c r="I75" s="22">
        <f t="shared" si="69"/>
        <v>53001</v>
      </c>
      <c r="J75" s="22">
        <f t="shared" si="69"/>
        <v>66118</v>
      </c>
      <c r="K75" s="22">
        <f t="shared" si="69"/>
        <v>70915</v>
      </c>
      <c r="L75" s="22">
        <f t="shared" si="69"/>
        <v>73502</v>
      </c>
      <c r="M75" s="22">
        <f t="shared" si="69"/>
        <v>73502</v>
      </c>
      <c r="N75" s="22">
        <f t="shared" si="69"/>
        <v>73502</v>
      </c>
      <c r="O75" s="31">
        <f>SUM(C75:N75)</f>
        <v>662064</v>
      </c>
    </row>
    <row r="76" spans="1:15" ht="15.95" thickBot="1">
      <c r="A76" s="135" t="s">
        <v>78</v>
      </c>
      <c r="B76" s="136"/>
      <c r="C76" s="25">
        <f t="shared" ref="C76:N76" si="70">C16+C26+C36+C46+C57+C67</f>
        <v>21852.600000000002</v>
      </c>
      <c r="D76" s="25">
        <f t="shared" si="70"/>
        <v>21852.600000000002</v>
      </c>
      <c r="E76" s="25">
        <f t="shared" si="70"/>
        <v>21852.600000000002</v>
      </c>
      <c r="F76" s="25">
        <f t="shared" si="70"/>
        <v>21852.600000000002</v>
      </c>
      <c r="G76" s="25">
        <f t="shared" si="70"/>
        <v>24690.600000000002</v>
      </c>
      <c r="H76" s="25">
        <f t="shared" si="70"/>
        <v>24690.600000000002</v>
      </c>
      <c r="I76" s="25">
        <f t="shared" si="70"/>
        <v>30366.600000000002</v>
      </c>
      <c r="J76" s="25">
        <f t="shared" si="70"/>
        <v>33583</v>
      </c>
      <c r="K76" s="25">
        <f t="shared" si="70"/>
        <v>33583</v>
      </c>
      <c r="L76" s="25">
        <f t="shared" si="70"/>
        <v>33583</v>
      </c>
      <c r="M76" s="25">
        <f t="shared" si="70"/>
        <v>33583</v>
      </c>
      <c r="N76" s="25">
        <f t="shared" si="70"/>
        <v>33583</v>
      </c>
      <c r="O76" s="32">
        <f>SUM(C76:N76)</f>
        <v>335073.2</v>
      </c>
    </row>
  </sheetData>
  <mergeCells count="72">
    <mergeCell ref="A66:B66"/>
    <mergeCell ref="A67:B67"/>
    <mergeCell ref="A75:B75"/>
    <mergeCell ref="A76:B76"/>
    <mergeCell ref="A73:B73"/>
    <mergeCell ref="A74:B74"/>
    <mergeCell ref="A68:B68"/>
    <mergeCell ref="A69:B69"/>
    <mergeCell ref="A70:B70"/>
    <mergeCell ref="A65:B65"/>
    <mergeCell ref="A52:B52"/>
    <mergeCell ref="C52:N52"/>
    <mergeCell ref="A53:B53"/>
    <mergeCell ref="A54:B54"/>
    <mergeCell ref="A55:B55"/>
    <mergeCell ref="A56:B56"/>
    <mergeCell ref="A60:B60"/>
    <mergeCell ref="A57:B57"/>
    <mergeCell ref="A62:B62"/>
    <mergeCell ref="C62:N62"/>
    <mergeCell ref="A63:B63"/>
    <mergeCell ref="A64:B64"/>
    <mergeCell ref="C41:N41"/>
    <mergeCell ref="A42:B42"/>
    <mergeCell ref="A43:B43"/>
    <mergeCell ref="A44:B44"/>
    <mergeCell ref="C31:N31"/>
    <mergeCell ref="A17:B17"/>
    <mergeCell ref="A18:B18"/>
    <mergeCell ref="A19:B19"/>
    <mergeCell ref="A46:B46"/>
    <mergeCell ref="A32:B32"/>
    <mergeCell ref="A33:B33"/>
    <mergeCell ref="A34:B34"/>
    <mergeCell ref="A35:B35"/>
    <mergeCell ref="A36:B36"/>
    <mergeCell ref="A41:B41"/>
    <mergeCell ref="A37:B37"/>
    <mergeCell ref="A38:B38"/>
    <mergeCell ref="A39:B39"/>
    <mergeCell ref="A45:B45"/>
    <mergeCell ref="A31:B31"/>
    <mergeCell ref="A27:B27"/>
    <mergeCell ref="A28:B28"/>
    <mergeCell ref="A29:B29"/>
    <mergeCell ref="C21:N21"/>
    <mergeCell ref="A22:B22"/>
    <mergeCell ref="A24:B24"/>
    <mergeCell ref="A25:B25"/>
    <mergeCell ref="A26:B26"/>
    <mergeCell ref="A23:B23"/>
    <mergeCell ref="A21:B21"/>
    <mergeCell ref="G1:I1"/>
    <mergeCell ref="A14:B14"/>
    <mergeCell ref="C11:N11"/>
    <mergeCell ref="A15:B15"/>
    <mergeCell ref="A16:B16"/>
    <mergeCell ref="A11:B11"/>
    <mergeCell ref="A9:B9"/>
    <mergeCell ref="A3:B3"/>
    <mergeCell ref="A4:B4"/>
    <mergeCell ref="A5:B5"/>
    <mergeCell ref="A6:B6"/>
    <mergeCell ref="A7:B7"/>
    <mergeCell ref="A8:B8"/>
    <mergeCell ref="A12:B12"/>
    <mergeCell ref="A13:B13"/>
    <mergeCell ref="A47:B47"/>
    <mergeCell ref="A48:B48"/>
    <mergeCell ref="A49:B49"/>
    <mergeCell ref="A58:B58"/>
    <mergeCell ref="A59:B59"/>
  </mergeCells>
  <phoneticPr fontId="3" type="noConversion"/>
  <pageMargins left="0.7" right="0.7" top="0.75" bottom="0.75" header="0.3" footer="0.3"/>
  <pageSetup orientation="portrait" r:id="rId1"/>
  <ignoredErrors>
    <ignoredError sqref="C29 C39 C4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DE9F1-7F03-4574-AD85-318F0C414119}">
  <sheetPr>
    <tabColor theme="9" tint="0.39997558519241921"/>
  </sheetPr>
  <dimension ref="A1:J79"/>
  <sheetViews>
    <sheetView tabSelected="1" topLeftCell="A51" workbookViewId="0">
      <selection activeCell="C36" sqref="C36"/>
    </sheetView>
  </sheetViews>
  <sheetFormatPr defaultColWidth="8.85546875" defaultRowHeight="15"/>
  <cols>
    <col min="1" max="1" width="32.85546875" customWidth="1"/>
    <col min="2" max="2" width="15.28515625" bestFit="1" customWidth="1"/>
    <col min="3" max="3" width="13.28515625" customWidth="1"/>
  </cols>
  <sheetData>
    <row r="1" spans="1:10" ht="17.100000000000001" thickBot="1">
      <c r="A1" s="44"/>
      <c r="B1" s="63" t="s">
        <v>79</v>
      </c>
      <c r="E1" s="107" t="s">
        <v>1</v>
      </c>
      <c r="F1" s="108"/>
      <c r="G1" s="108"/>
      <c r="H1" s="7"/>
    </row>
    <row r="2" spans="1:10" ht="15.95" thickBot="1">
      <c r="A2" s="45" t="s">
        <v>80</v>
      </c>
      <c r="B2" s="6"/>
    </row>
    <row r="3" spans="1:10" ht="15.95" thickBot="1">
      <c r="A3" s="45" t="s">
        <v>81</v>
      </c>
      <c r="B3" s="46">
        <v>0</v>
      </c>
      <c r="E3" s="113" t="s">
        <v>82</v>
      </c>
      <c r="F3" s="114"/>
      <c r="G3" s="114"/>
      <c r="H3" s="114"/>
      <c r="I3" s="115"/>
      <c r="J3" s="69">
        <v>0.1</v>
      </c>
    </row>
    <row r="4" spans="1:10">
      <c r="A4" s="45" t="s">
        <v>83</v>
      </c>
      <c r="B4" s="24">
        <f>'Monthly Enrollment Forecast'!O75</f>
        <v>662064</v>
      </c>
    </row>
    <row r="5" spans="1:10">
      <c r="A5" s="45" t="s">
        <v>84</v>
      </c>
      <c r="B5" s="46">
        <v>2000</v>
      </c>
    </row>
    <row r="6" spans="1:10">
      <c r="A6" s="45" t="s">
        <v>85</v>
      </c>
      <c r="B6" s="46">
        <v>36000</v>
      </c>
    </row>
    <row r="7" spans="1:10">
      <c r="A7" s="45" t="s">
        <v>86</v>
      </c>
      <c r="B7" s="50">
        <f>SUM(B3:B6)</f>
        <v>700064</v>
      </c>
    </row>
    <row r="8" spans="1:10" ht="5.45" customHeight="1">
      <c r="A8" s="48"/>
      <c r="B8" s="49"/>
    </row>
    <row r="9" spans="1:10">
      <c r="A9" s="45" t="s">
        <v>87</v>
      </c>
      <c r="B9" s="24"/>
    </row>
    <row r="10" spans="1:10">
      <c r="A10" s="45" t="s">
        <v>88</v>
      </c>
      <c r="B10" s="24"/>
    </row>
    <row r="11" spans="1:10">
      <c r="A11" s="45" t="s">
        <v>89</v>
      </c>
      <c r="B11" s="46">
        <v>25000</v>
      </c>
    </row>
    <row r="12" spans="1:10">
      <c r="A12" s="45" t="s">
        <v>90</v>
      </c>
      <c r="B12" s="46">
        <v>10000</v>
      </c>
    </row>
    <row r="13" spans="1:10">
      <c r="A13" s="45" t="s">
        <v>91</v>
      </c>
      <c r="B13" s="50">
        <f>SUM(B11:B12)</f>
        <v>35000</v>
      </c>
    </row>
    <row r="14" spans="1:10" ht="5.45" customHeight="1">
      <c r="A14" s="48"/>
      <c r="B14" s="49"/>
    </row>
    <row r="15" spans="1:10">
      <c r="A15" s="45" t="s">
        <v>92</v>
      </c>
      <c r="B15" s="24"/>
    </row>
    <row r="16" spans="1:10">
      <c r="A16" s="45" t="s">
        <v>93</v>
      </c>
      <c r="B16" s="51">
        <f>'Monthly Enrollment Forecast'!O76</f>
        <v>335073.2</v>
      </c>
    </row>
    <row r="17" spans="1:2">
      <c r="A17" s="45" t="s">
        <v>94</v>
      </c>
      <c r="B17" s="51">
        <f>'Administrative Staff'!$F$13</f>
        <v>163592</v>
      </c>
    </row>
    <row r="18" spans="1:2">
      <c r="A18" s="45" t="s">
        <v>95</v>
      </c>
      <c r="B18" s="46">
        <v>10000</v>
      </c>
    </row>
    <row r="19" spans="1:2">
      <c r="A19" s="45" t="s">
        <v>96</v>
      </c>
      <c r="B19" s="46">
        <v>3600</v>
      </c>
    </row>
    <row r="20" spans="1:2">
      <c r="A20" s="45" t="s">
        <v>97</v>
      </c>
      <c r="B20" s="50">
        <f>SUM(B16:B19)</f>
        <v>512265.2</v>
      </c>
    </row>
    <row r="21" spans="1:2" ht="5.45" customHeight="1">
      <c r="A21" s="48"/>
      <c r="B21" s="49"/>
    </row>
    <row r="22" spans="1:2">
      <c r="A22" s="45" t="s">
        <v>98</v>
      </c>
      <c r="B22" s="24"/>
    </row>
    <row r="23" spans="1:2">
      <c r="A23" s="45" t="s">
        <v>99</v>
      </c>
      <c r="B23" s="46">
        <v>60000</v>
      </c>
    </row>
    <row r="24" spans="1:2">
      <c r="A24" s="45" t="s">
        <v>100</v>
      </c>
      <c r="B24" s="46">
        <v>3000</v>
      </c>
    </row>
    <row r="25" spans="1:2">
      <c r="A25" s="45" t="s">
        <v>101</v>
      </c>
      <c r="B25" s="46">
        <v>5000</v>
      </c>
    </row>
    <row r="26" spans="1:2">
      <c r="A26" s="45" t="s">
        <v>102</v>
      </c>
      <c r="B26" s="46">
        <v>6000</v>
      </c>
    </row>
    <row r="27" spans="1:2">
      <c r="A27" s="45" t="s">
        <v>103</v>
      </c>
      <c r="B27" s="46">
        <v>33000</v>
      </c>
    </row>
    <row r="28" spans="1:2">
      <c r="A28" s="45" t="s">
        <v>104</v>
      </c>
      <c r="B28" s="46">
        <v>1000</v>
      </c>
    </row>
    <row r="29" spans="1:2">
      <c r="A29" s="45" t="s">
        <v>105</v>
      </c>
      <c r="B29" s="46">
        <v>15000</v>
      </c>
    </row>
    <row r="30" spans="1:2">
      <c r="A30" s="45" t="s">
        <v>106</v>
      </c>
      <c r="B30" s="50">
        <f>SUM(B23:B29)</f>
        <v>123000</v>
      </c>
    </row>
    <row r="31" spans="1:2" ht="5.45" customHeight="1">
      <c r="A31" s="48"/>
      <c r="B31" s="49"/>
    </row>
    <row r="32" spans="1:2">
      <c r="A32" s="45" t="s">
        <v>107</v>
      </c>
      <c r="B32" s="24"/>
    </row>
    <row r="33" spans="1:2">
      <c r="A33" s="45" t="s">
        <v>108</v>
      </c>
      <c r="B33" s="46">
        <v>4000</v>
      </c>
    </row>
    <row r="34" spans="1:2">
      <c r="A34" s="45" t="s">
        <v>109</v>
      </c>
      <c r="B34" s="46">
        <v>3000</v>
      </c>
    </row>
    <row r="35" spans="1:2">
      <c r="A35" s="45" t="s">
        <v>110</v>
      </c>
      <c r="B35" s="46">
        <v>100</v>
      </c>
    </row>
    <row r="36" spans="1:2">
      <c r="A36" s="45" t="s">
        <v>111</v>
      </c>
      <c r="B36" s="46">
        <v>800</v>
      </c>
    </row>
    <row r="37" spans="1:2">
      <c r="A37" s="45" t="s">
        <v>112</v>
      </c>
      <c r="B37" s="46">
        <v>5000</v>
      </c>
    </row>
    <row r="38" spans="1:2">
      <c r="A38" s="45" t="s">
        <v>113</v>
      </c>
      <c r="B38" s="50">
        <f>SUM(B33:B37)</f>
        <v>12900</v>
      </c>
    </row>
    <row r="39" spans="1:2" ht="5.45" customHeight="1">
      <c r="A39" s="48"/>
      <c r="B39" s="49"/>
    </row>
    <row r="40" spans="1:2">
      <c r="A40" s="45" t="s">
        <v>114</v>
      </c>
      <c r="B40" s="24"/>
    </row>
    <row r="41" spans="1:2">
      <c r="A41" s="45" t="s">
        <v>115</v>
      </c>
      <c r="B41" s="46">
        <v>3000</v>
      </c>
    </row>
    <row r="42" spans="1:2">
      <c r="A42" s="45" t="s">
        <v>116</v>
      </c>
      <c r="B42" s="46">
        <v>500</v>
      </c>
    </row>
    <row r="43" spans="1:2">
      <c r="A43" s="45" t="s">
        <v>117</v>
      </c>
      <c r="B43" s="50">
        <f>SUM(B41:B42)</f>
        <v>3500</v>
      </c>
    </row>
    <row r="44" spans="1:2" ht="5.45" customHeight="1">
      <c r="A44" s="48"/>
      <c r="B44" s="49"/>
    </row>
    <row r="45" spans="1:2">
      <c r="A45" s="45" t="s">
        <v>118</v>
      </c>
      <c r="B45" s="24"/>
    </row>
    <row r="46" spans="1:2">
      <c r="A46" s="45" t="s">
        <v>119</v>
      </c>
      <c r="B46" s="46">
        <v>10000</v>
      </c>
    </row>
    <row r="47" spans="1:2">
      <c r="A47" s="45" t="s">
        <v>120</v>
      </c>
      <c r="B47" s="46">
        <v>4500</v>
      </c>
    </row>
    <row r="48" spans="1:2">
      <c r="A48" s="45" t="s">
        <v>121</v>
      </c>
      <c r="B48" s="50">
        <f>SUM(B46:B47)</f>
        <v>14500</v>
      </c>
    </row>
    <row r="49" spans="1:2" ht="5.45" customHeight="1">
      <c r="A49" s="48"/>
      <c r="B49" s="49"/>
    </row>
    <row r="50" spans="1:2">
      <c r="A50" s="45" t="s">
        <v>122</v>
      </c>
      <c r="B50" s="24"/>
    </row>
    <row r="51" spans="1:2">
      <c r="A51" s="45" t="s">
        <v>123</v>
      </c>
      <c r="B51" s="46">
        <v>6000</v>
      </c>
    </row>
    <row r="52" spans="1:2">
      <c r="A52" s="45" t="s">
        <v>124</v>
      </c>
      <c r="B52" s="46">
        <v>1000</v>
      </c>
    </row>
    <row r="53" spans="1:2">
      <c r="A53" s="45" t="s">
        <v>125</v>
      </c>
      <c r="B53" s="46">
        <f>B4*$J$3</f>
        <v>66206.400000000009</v>
      </c>
    </row>
    <row r="54" spans="1:2">
      <c r="A54" s="45" t="s">
        <v>126</v>
      </c>
      <c r="B54" s="46">
        <v>3000</v>
      </c>
    </row>
    <row r="55" spans="1:2">
      <c r="A55" s="45" t="s">
        <v>127</v>
      </c>
      <c r="B55" s="46">
        <v>1200</v>
      </c>
    </row>
    <row r="56" spans="1:2">
      <c r="A56" s="45" t="s">
        <v>128</v>
      </c>
      <c r="B56" s="46">
        <v>2000</v>
      </c>
    </row>
    <row r="57" spans="1:2">
      <c r="A57" s="45" t="s">
        <v>129</v>
      </c>
      <c r="B57" s="46">
        <v>3000</v>
      </c>
    </row>
    <row r="58" spans="1:2">
      <c r="A58" s="45" t="s">
        <v>130</v>
      </c>
      <c r="B58" s="46">
        <v>500</v>
      </c>
    </row>
    <row r="59" spans="1:2">
      <c r="A59" s="45" t="s">
        <v>131</v>
      </c>
      <c r="B59" s="46">
        <v>1000</v>
      </c>
    </row>
    <row r="60" spans="1:2">
      <c r="A60" s="45" t="s">
        <v>132</v>
      </c>
      <c r="B60" s="46">
        <v>2500</v>
      </c>
    </row>
    <row r="61" spans="1:2">
      <c r="A61" s="45" t="s">
        <v>133</v>
      </c>
      <c r="B61" s="46">
        <v>2500</v>
      </c>
    </row>
    <row r="62" spans="1:2">
      <c r="A62" s="45" t="s">
        <v>134</v>
      </c>
      <c r="B62" s="46">
        <v>1000</v>
      </c>
    </row>
    <row r="63" spans="1:2">
      <c r="A63" s="45" t="s">
        <v>135</v>
      </c>
      <c r="B63" s="46">
        <v>200</v>
      </c>
    </row>
    <row r="64" spans="1:2">
      <c r="A64" s="45" t="s">
        <v>136</v>
      </c>
      <c r="B64" s="50">
        <f>SUM(B51:B63)</f>
        <v>90106.400000000009</v>
      </c>
    </row>
    <row r="65" spans="1:3" ht="5.45" customHeight="1">
      <c r="A65" s="48"/>
      <c r="B65" s="49"/>
    </row>
    <row r="66" spans="1:3">
      <c r="A66" s="45" t="s">
        <v>137</v>
      </c>
      <c r="B66" s="50">
        <f>B13+B20+B30+B38+B43+B48+B64</f>
        <v>791271.6</v>
      </c>
    </row>
    <row r="67" spans="1:3" ht="5.45" customHeight="1">
      <c r="A67" s="48"/>
      <c r="B67" s="49"/>
    </row>
    <row r="68" spans="1:3">
      <c r="A68" s="45" t="s">
        <v>138</v>
      </c>
      <c r="B68" s="50">
        <f>B7-B66</f>
        <v>-91207.599999999977</v>
      </c>
    </row>
    <row r="69" spans="1:3" ht="5.45" customHeight="1">
      <c r="A69" s="48"/>
      <c r="B69" s="49"/>
    </row>
    <row r="70" spans="1:3">
      <c r="A70" s="45" t="s">
        <v>139</v>
      </c>
      <c r="B70" s="91">
        <v>1500</v>
      </c>
    </row>
    <row r="71" spans="1:3">
      <c r="A71" s="45" t="s">
        <v>140</v>
      </c>
      <c r="B71" s="24">
        <v>0</v>
      </c>
    </row>
    <row r="72" spans="1:3" ht="5.45" customHeight="1">
      <c r="A72" s="48"/>
      <c r="B72" s="49"/>
    </row>
    <row r="73" spans="1:3" ht="15.95" thickBot="1">
      <c r="A73" s="47" t="s">
        <v>141</v>
      </c>
      <c r="B73" s="52">
        <f>B68-B70-B71</f>
        <v>-92707.599999999977</v>
      </c>
    </row>
    <row r="74" spans="1:3">
      <c r="B74" s="33"/>
    </row>
    <row r="75" spans="1:3" ht="15.95" thickBot="1">
      <c r="B75" s="33"/>
    </row>
    <row r="76" spans="1:3">
      <c r="A76" s="53" t="s">
        <v>142</v>
      </c>
      <c r="B76" s="56" t="s">
        <v>143</v>
      </c>
      <c r="C76" s="57" t="s">
        <v>144</v>
      </c>
    </row>
    <row r="77" spans="1:3">
      <c r="A77" s="54" t="s">
        <v>145</v>
      </c>
      <c r="B77" s="64">
        <f>B3+B5+B6</f>
        <v>38000</v>
      </c>
      <c r="C77" s="65">
        <f>B77/12</f>
        <v>3166.6666666666665</v>
      </c>
    </row>
    <row r="78" spans="1:3" ht="15.95" thickBot="1">
      <c r="A78" s="55" t="s">
        <v>146</v>
      </c>
      <c r="B78" s="66">
        <f>B66-B16+B70+B71</f>
        <v>457698.39999999997</v>
      </c>
      <c r="C78" s="67">
        <f>B78/12</f>
        <v>38141.533333333333</v>
      </c>
    </row>
    <row r="79" spans="1:3">
      <c r="B79" s="33"/>
    </row>
  </sheetData>
  <mergeCells count="2">
    <mergeCell ref="E1:G1"/>
    <mergeCell ref="E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Byrne</dc:creator>
  <cp:keywords/>
  <dc:description/>
  <cp:lastModifiedBy>Sharon Easterling</cp:lastModifiedBy>
  <cp:revision/>
  <dcterms:created xsi:type="dcterms:W3CDTF">2020-12-12T17:29:07Z</dcterms:created>
  <dcterms:modified xsi:type="dcterms:W3CDTF">2021-06-07T00:38:28Z</dcterms:modified>
  <cp:category/>
  <cp:contentStatus/>
</cp:coreProperties>
</file>